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4.xml" ContentType="application/vnd.ms-office.chartstyle+xml"/>
  <Override PartName="/xl/charts/colors4.xml" ContentType="application/vnd.ms-office.chartcolorstyle+xml"/>
  <Override PartName="/xl/charts/chart40.xml" ContentType="application/vnd.openxmlformats-officedocument.drawingml.chart+xml"/>
  <Override PartName="/xl/charts/style5.xml" ContentType="application/vnd.ms-office.chartstyle+xml"/>
  <Override PartName="/xl/charts/colors5.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charts/chart50.xml" ContentType="application/vnd.openxmlformats-officedocument.drawingml.chart+xml"/>
  <Override PartName="/xl/drawings/drawing91.xml" ContentType="application/vnd.openxmlformats-officedocument.drawingml.chartshapes+xml"/>
  <Override PartName="/xl/drawings/drawing92.xml" ContentType="application/vnd.openxmlformats-officedocument.drawing+xml"/>
  <Override PartName="/xl/charts/chart51.xml" ContentType="application/vnd.openxmlformats-officedocument.drawingml.chart+xml"/>
  <Override PartName="/xl/drawings/drawing93.xml" ContentType="application/vnd.openxmlformats-officedocument.drawingml.chartshapes+xml"/>
  <Override PartName="/xl/drawings/drawing94.xml" ContentType="application/vnd.openxmlformats-officedocument.drawing+xml"/>
  <Override PartName="/xl/charts/chart52.xml" ContentType="application/vnd.openxmlformats-officedocument.drawingml.chart+xml"/>
  <Override PartName="/xl/drawings/drawing95.xml" ContentType="application/vnd.openxmlformats-officedocument.drawingml.chartshapes+xml"/>
  <Override PartName="/xl/drawings/drawing96.xml" ContentType="application/vnd.openxmlformats-officedocument.drawing+xml"/>
  <Override PartName="/xl/charts/chart53.xml" ContentType="application/vnd.openxmlformats-officedocument.drawingml.chart+xml"/>
  <Override PartName="/xl/drawings/drawing97.xml" ContentType="application/vnd.openxmlformats-officedocument.drawingml.chartshapes+xml"/>
  <Override PartName="/xl/drawings/drawing9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hidePivotFieldList="1"/>
  <mc:AlternateContent xmlns:mc="http://schemas.openxmlformats.org/markup-compatibility/2006">
    <mc:Choice Requires="x15">
      <x15ac:absPath xmlns:x15ac="http://schemas.microsoft.com/office/spreadsheetml/2010/11/ac" url="Z:\AREA DE ESTADÍSTICA\ESTADÍSTICA\Estadistica\2022\Informes especiales a 31 de diciembre de 2022\"/>
    </mc:Choice>
  </mc:AlternateContent>
  <xr:revisionPtr revIDLastSave="0" documentId="8_{F2EE222A-61C4-4751-A87F-6A8F1B557C67}" xr6:coauthVersionLast="47" xr6:coauthVersionMax="47" xr10:uidLastSave="{00000000-0000-0000-0000-000000000000}"/>
  <bookViews>
    <workbookView xWindow="-120" yWindow="-120" windowWidth="19440" windowHeight="15000" tabRatio="891" xr2:uid="{00000000-000D-0000-FFFF-FFFF00000000}"/>
  </bookViews>
  <sheets>
    <sheet name="porsaad" sheetId="1"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91TiempoEspera_evo" sheetId="168" r:id="rId85"/>
    <sheet name="10pendResol" sheetId="106" r:id="rId86"/>
    <sheet name="10pendPrest" sheetId="84" r:id="rId87"/>
    <sheet name="10pend" sheetId="107" r:id="rId88"/>
    <sheet name="11ListaEspera" sheetId="70" r:id="rId89"/>
    <sheet name="11ListaEsperaGIII" sheetId="61" r:id="rId90"/>
    <sheet name="11ListaEsperaGII" sheetId="62" r:id="rId91"/>
    <sheet name="11ListaEsperaGI" sheetId="63" r:id="rId92"/>
    <sheet name="12BenefEfect" sheetId="155" r:id="rId93"/>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4" hidden="1">'91TiempoEspera_evo'!$D$12:$E$30</definedName>
    <definedName name="_xlnm._FilterDatabase" localSheetId="83" hidden="1">'9TiempoEspera'!$L$12:$M$30</definedName>
    <definedName name="_xlnm.Print_Area" localSheetId="87">'10pend'!$A$1:$K$34</definedName>
    <definedName name="_xlnm.Print_Area" localSheetId="86">'10pendPrest'!$A$1:$I$34</definedName>
    <definedName name="_xlnm.Print_Area" localSheetId="85">'10pendResol'!$A$1:$I$36</definedName>
    <definedName name="_xlnm.Print_Area" localSheetId="88">'11ListaEspera'!$A$1:$N$43</definedName>
    <definedName name="_xlnm.Print_Area" localSheetId="91">'11ListaEsperaGI'!$A$1:$N$42</definedName>
    <definedName name="_xlnm.Print_Area" localSheetId="90">'11ListaEsperaGII'!$A$1:$N$42</definedName>
    <definedName name="_xlnm.Print_Area" localSheetId="89">'11ListaEsperaGIII'!$A$1:$N$42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4">'91TiempoEspera_evo'!$A$1:$J$35</definedName>
    <definedName name="_xlnm.Print_Area" localSheetId="83">'9TiempoEspera'!$A$1:$Q$37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3" i="90" l="1"/>
  <c r="I33" i="90"/>
  <c r="D31" i="106" l="1"/>
  <c r="I13" i="155" l="1"/>
  <c r="I14" i="155"/>
  <c r="I15" i="155"/>
  <c r="I16" i="155"/>
  <c r="I17" i="155"/>
  <c r="I18" i="155"/>
  <c r="I19" i="155"/>
  <c r="I20" i="155"/>
  <c r="I21" i="155"/>
  <c r="I22" i="155"/>
  <c r="I23" i="155"/>
  <c r="I24" i="155"/>
  <c r="I25" i="155"/>
  <c r="I26" i="155"/>
  <c r="I27" i="155"/>
  <c r="I28" i="155"/>
  <c r="I29" i="155"/>
  <c r="I12" i="155"/>
  <c r="L31" i="155"/>
  <c r="N31" i="155" l="1"/>
  <c r="C33" i="90"/>
  <c r="M13" i="155" l="1"/>
  <c r="P31" i="155"/>
  <c r="Q29" i="155"/>
  <c r="O29" i="155"/>
  <c r="M29" i="155"/>
  <c r="Q25" i="155"/>
  <c r="O25" i="155"/>
  <c r="M25" i="155"/>
  <c r="Q23" i="155"/>
  <c r="O23" i="155"/>
  <c r="M23" i="155"/>
  <c r="Q22" i="155"/>
  <c r="O22" i="155"/>
  <c r="M22" i="155"/>
  <c r="Q21" i="155"/>
  <c r="O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C33" i="168" l="1"/>
  <c r="C31" i="168"/>
  <c r="C30" i="168"/>
  <c r="C29" i="168"/>
  <c r="C28" i="168"/>
  <c r="C27" i="168"/>
  <c r="C26" i="168"/>
  <c r="C25" i="168"/>
  <c r="C24" i="168"/>
  <c r="C23" i="168"/>
  <c r="C22" i="168"/>
  <c r="C21" i="168"/>
  <c r="C20" i="168"/>
  <c r="C19" i="168"/>
  <c r="C18" i="168"/>
  <c r="C17" i="168"/>
  <c r="C16" i="168"/>
  <c r="C15" i="168"/>
  <c r="C14" i="168"/>
  <c r="C13" i="168"/>
  <c r="X19" i="167" l="1"/>
  <c r="X28" i="167"/>
  <c r="X18" i="167"/>
  <c r="X25" i="167"/>
  <c r="X12" i="167"/>
  <c r="X27" i="167"/>
  <c r="X21" i="167"/>
  <c r="X15" i="167"/>
  <c r="X13" i="167"/>
  <c r="X16" i="167"/>
  <c r="X14" i="167"/>
  <c r="X24" i="167"/>
  <c r="X20" i="167"/>
  <c r="X26" i="167"/>
  <c r="X29" i="167"/>
  <c r="X22" i="167"/>
  <c r="X17" i="167"/>
  <c r="X23" i="167"/>
  <c r="G26" i="158"/>
  <c r="G7" i="164"/>
  <c r="P6" i="164" s="1"/>
  <c r="G7" i="163"/>
  <c r="G7" i="159"/>
  <c r="O6" i="159" s="1"/>
  <c r="O6" i="161" s="1"/>
  <c r="G7" i="162"/>
  <c r="G7" i="161"/>
  <c r="G7" i="160"/>
  <c r="O6" i="162"/>
  <c r="O25" i="158"/>
  <c r="O6" i="163" l="1"/>
  <c r="O6" i="160"/>
  <c r="W31" i="167"/>
  <c r="X31" i="167" s="1"/>
  <c r="N38" i="10"/>
  <c r="N35" i="49"/>
  <c r="Q37" i="10"/>
  <c r="S38" i="134"/>
  <c r="X37" i="134"/>
  <c r="D35" i="48"/>
  <c r="N37" i="134"/>
  <c r="G45" i="111"/>
  <c r="G46" i="111"/>
  <c r="D36" i="48"/>
  <c r="AB38" i="134"/>
  <c r="Q38" i="134"/>
  <c r="N35" i="48"/>
  <c r="W38" i="10"/>
  <c r="G46" i="112"/>
  <c r="D35" i="49"/>
  <c r="N35" i="47"/>
  <c r="AB37" i="134"/>
  <c r="Z37" i="134"/>
  <c r="L38" i="134"/>
  <c r="G46" i="110"/>
  <c r="N38" i="134"/>
  <c r="Q37" i="134"/>
  <c r="S37" i="134"/>
  <c r="U38" i="134"/>
  <c r="X38" i="134"/>
  <c r="D35" i="47"/>
  <c r="K37" i="10"/>
  <c r="L37" i="134"/>
  <c r="K38" i="10"/>
  <c r="D36" i="49"/>
  <c r="Q38" i="10"/>
  <c r="D36" i="47"/>
  <c r="G45" i="112"/>
  <c r="Z38" i="134"/>
  <c r="W37" i="10"/>
  <c r="N37" i="10"/>
  <c r="N36" i="49"/>
  <c r="U37" i="134"/>
  <c r="N36" i="48"/>
  <c r="N36" i="47"/>
  <c r="G45" i="110"/>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66" l="1"/>
  <c r="B5" i="165"/>
  <c r="B5" i="167"/>
  <c r="B5" i="105"/>
  <c r="B5" i="155"/>
  <c r="B5" i="103"/>
  <c r="B6" i="152"/>
  <c r="B5" i="145"/>
  <c r="B5" i="139"/>
  <c r="B5" i="148"/>
  <c r="B5" i="144"/>
  <c r="B5" i="147"/>
  <c r="B5" i="143"/>
  <c r="B4" i="141"/>
  <c r="B5" i="146"/>
  <c r="B5" i="142"/>
  <c r="B5" i="140"/>
  <c r="B5" i="138"/>
  <c r="B5" i="137"/>
  <c r="B5" i="136"/>
  <c r="B5" i="134"/>
  <c r="B7" i="80"/>
  <c r="B5" i="77"/>
  <c r="B5" i="58"/>
  <c r="B7" i="83"/>
  <c r="B7" i="76"/>
  <c r="B7" i="67"/>
  <c r="B5" i="88"/>
  <c r="B7" i="82"/>
  <c r="B7" i="75"/>
  <c r="B7" i="66"/>
  <c r="B7" i="81"/>
  <c r="B7" i="74"/>
  <c r="B7" i="59"/>
  <c r="B5" i="54"/>
  <c r="B5" i="50"/>
  <c r="B7" i="84"/>
  <c r="B6" i="98"/>
  <c r="B5" i="57"/>
  <c r="B5" i="53"/>
  <c r="B5" i="45"/>
  <c r="B5" i="87"/>
  <c r="B5" i="56"/>
  <c r="B5" i="52"/>
  <c r="B7" i="107"/>
  <c r="B5" i="101"/>
  <c r="B8" i="86"/>
  <c r="B5" i="55"/>
  <c r="B5" i="51"/>
  <c r="B7" i="106"/>
  <c r="B5" i="36"/>
  <c r="B5" i="43"/>
  <c r="B5" i="104"/>
  <c r="B5" i="100"/>
  <c r="B5" i="10"/>
  <c r="B5" i="90"/>
  <c r="B5" i="168" s="1"/>
  <c r="B6" i="125"/>
  <c r="B5" i="102"/>
  <c r="B5" i="4"/>
  <c r="B8" i="168" l="1"/>
  <c r="B4" i="112"/>
  <c r="B4" i="111"/>
  <c r="B4" i="110"/>
  <c r="B4" i="109" l="1"/>
  <c r="D30" i="108" l="1"/>
  <c r="B4" i="108"/>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B4" i="97"/>
  <c r="B4" i="96"/>
  <c r="D27" i="95"/>
  <c r="B4" i="95"/>
  <c r="B4" i="94"/>
  <c r="P21" i="98" l="1"/>
  <c r="H21" i="98"/>
  <c r="T21" i="98"/>
  <c r="R21" i="98"/>
  <c r="L21" i="98"/>
  <c r="J21" i="98"/>
  <c r="N21" i="98"/>
  <c r="K28" i="92"/>
  <c r="I28" i="92"/>
  <c r="G28" i="92"/>
  <c r="E28" i="92"/>
  <c r="B6" i="92"/>
  <c r="L31" i="90" l="1"/>
  <c r="L13" i="90"/>
  <c r="L20" i="90" l="1"/>
  <c r="L28" i="90"/>
  <c r="L15" i="90"/>
  <c r="L19" i="90"/>
  <c r="L24" i="90"/>
  <c r="L33" i="90"/>
  <c r="L22" i="90"/>
  <c r="L26" i="90"/>
  <c r="L17" i="90"/>
  <c r="L21" i="90"/>
  <c r="L29" i="90" l="1"/>
  <c r="L18" i="90"/>
  <c r="L27" i="90"/>
  <c r="L16" i="90"/>
  <c r="L25" i="90"/>
  <c r="L30" i="90"/>
  <c r="L14" i="90"/>
  <c r="L23" i="90"/>
  <c r="N15" i="90" l="1"/>
  <c r="P15" i="90" s="1"/>
  <c r="N21" i="90"/>
  <c r="P21" i="90" s="1"/>
  <c r="N25" i="90"/>
  <c r="O25" i="90" s="1"/>
  <c r="N19" i="90"/>
  <c r="O19" i="90" s="1"/>
  <c r="N32" i="90"/>
  <c r="N13" i="90"/>
  <c r="N29" i="90"/>
  <c r="P29" i="90" s="1"/>
  <c r="N16" i="90"/>
  <c r="O16" i="90" s="1"/>
  <c r="N17" i="90"/>
  <c r="O17" i="90" s="1"/>
  <c r="N22" i="90"/>
  <c r="O22" i="90" s="1"/>
  <c r="N26" i="90"/>
  <c r="O26" i="90" s="1"/>
  <c r="N30" i="90"/>
  <c r="O30" i="90" s="1"/>
  <c r="N31" i="90"/>
  <c r="P31" i="90" s="1"/>
  <c r="N18" i="90"/>
  <c r="O18" i="90" s="1"/>
  <c r="N23" i="90"/>
  <c r="O23" i="90" s="1"/>
  <c r="N27" i="90"/>
  <c r="P27" i="90" s="1"/>
  <c r="N14" i="90"/>
  <c r="P14" i="90" s="1"/>
  <c r="N20" i="90"/>
  <c r="O20" i="90" s="1"/>
  <c r="N24" i="90"/>
  <c r="O24" i="90" s="1"/>
  <c r="N28" i="90"/>
  <c r="O28" i="90" s="1"/>
  <c r="O15" i="90" l="1"/>
  <c r="P19" i="90"/>
  <c r="O21" i="90"/>
  <c r="P25" i="90"/>
  <c r="P16" i="90"/>
  <c r="P23" i="90"/>
  <c r="O29" i="90"/>
  <c r="P20" i="90"/>
  <c r="P26" i="90"/>
  <c r="O27" i="90"/>
  <c r="P13" i="90"/>
  <c r="O13" i="90"/>
  <c r="O32" i="90"/>
  <c r="P32" i="90"/>
  <c r="P30" i="90"/>
  <c r="P28" i="90"/>
  <c r="P22" i="90"/>
  <c r="O14" i="90"/>
  <c r="P18" i="90"/>
  <c r="O31" i="90"/>
  <c r="P17" i="90"/>
  <c r="P24" i="90"/>
  <c r="F31" i="36" l="1"/>
  <c r="O26" i="79"/>
  <c r="N26" i="79"/>
  <c r="L26" i="79"/>
  <c r="K26" i="79"/>
  <c r="I26" i="79"/>
  <c r="H26" i="79"/>
  <c r="F26" i="79"/>
  <c r="E26" i="79"/>
  <c r="B6" i="79"/>
  <c r="W27" i="49"/>
  <c r="W26" i="49"/>
  <c r="W25" i="49"/>
  <c r="W24" i="49"/>
  <c r="W23" i="49"/>
  <c r="W22" i="49"/>
  <c r="W21" i="49"/>
  <c r="W20" i="49"/>
  <c r="W19" i="49"/>
  <c r="W18" i="49"/>
  <c r="W17" i="49"/>
  <c r="W16" i="49"/>
  <c r="W15" i="49"/>
  <c r="W14" i="49"/>
  <c r="W13" i="49"/>
  <c r="W12" i="49"/>
  <c r="W11" i="49"/>
  <c r="W10" i="49"/>
  <c r="B4" i="49"/>
  <c r="W27" i="48"/>
  <c r="W26" i="48"/>
  <c r="W25" i="48"/>
  <c r="W24" i="48"/>
  <c r="W23" i="48"/>
  <c r="W22" i="48"/>
  <c r="W21" i="48"/>
  <c r="W20" i="48"/>
  <c r="W19" i="48"/>
  <c r="W18" i="48"/>
  <c r="W17" i="48"/>
  <c r="W16" i="48"/>
  <c r="W15" i="48"/>
  <c r="W14" i="48"/>
  <c r="W13" i="48"/>
  <c r="W12" i="48"/>
  <c r="W11" i="48"/>
  <c r="W10" i="48"/>
  <c r="B4" i="48"/>
  <c r="W27" i="47"/>
  <c r="W26" i="47"/>
  <c r="W25" i="47"/>
  <c r="W24" i="47"/>
  <c r="W23" i="47"/>
  <c r="W22" i="47"/>
  <c r="W21" i="47"/>
  <c r="W20" i="47"/>
  <c r="W19" i="47"/>
  <c r="W18" i="47"/>
  <c r="W17" i="47"/>
  <c r="W16" i="47"/>
  <c r="W15" i="47"/>
  <c r="W14" i="47"/>
  <c r="W13" i="47"/>
  <c r="W12" i="47"/>
  <c r="W11" i="47"/>
  <c r="W10" i="47"/>
  <c r="B4" i="47"/>
  <c r="B4" i="34"/>
  <c r="O28" i="68"/>
  <c r="N28" i="68"/>
  <c r="L28" i="68"/>
  <c r="K28" i="68"/>
  <c r="I28" i="68"/>
  <c r="H28" i="68"/>
  <c r="F28" i="68"/>
  <c r="E28" i="68"/>
  <c r="B6" i="68"/>
  <c r="G31" i="43"/>
  <c r="M30" i="4"/>
  <c r="D30" i="4"/>
  <c r="E28" i="4" s="1"/>
  <c r="B5" i="3"/>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Y12" i="4"/>
  <c r="V23" i="4"/>
  <c r="Y13" i="4"/>
  <c r="S18" i="101"/>
  <c r="S13" i="100"/>
  <c r="Y27" i="4"/>
  <c r="V13" i="4"/>
  <c r="V11" i="101"/>
  <c r="S25" i="101"/>
  <c r="S27" i="4"/>
  <c r="V18" i="100"/>
  <c r="V16" i="101"/>
  <c r="S18" i="100"/>
  <c r="Y11" i="100"/>
  <c r="Y24" i="100"/>
  <c r="S20" i="101"/>
  <c r="V24" i="101"/>
  <c r="V17" i="101"/>
  <c r="Y23" i="4"/>
  <c r="S24" i="4"/>
  <c r="S25" i="100"/>
  <c r="Y22" i="4"/>
  <c r="S20" i="4"/>
  <c r="S28" i="4"/>
  <c r="Y12" i="100"/>
  <c r="Y24" i="4"/>
  <c r="V14" i="101"/>
  <c r="S11" i="101"/>
  <c r="V19" i="100"/>
  <c r="V20" i="101"/>
  <c r="Y19" i="4"/>
  <c r="V28" i="101"/>
  <c r="S24" i="101"/>
  <c r="S22" i="101"/>
  <c r="Y14" i="4"/>
  <c r="S15" i="100"/>
  <c r="Y27" i="100"/>
  <c r="V15" i="100"/>
  <c r="V25" i="101"/>
  <c r="Y19" i="101"/>
  <c r="S16" i="100"/>
  <c r="Y11" i="101"/>
  <c r="Y21" i="4"/>
  <c r="S15" i="4"/>
  <c r="V20" i="4"/>
  <c r="S23" i="101"/>
  <c r="V12" i="100"/>
  <c r="S13" i="101"/>
  <c r="S13" i="4"/>
  <c r="V16" i="4"/>
  <c r="V15" i="101"/>
  <c r="V27" i="101"/>
  <c r="Y26" i="101"/>
  <c r="V11" i="100"/>
  <c r="V24" i="100"/>
  <c r="Y17" i="100"/>
  <c r="V23" i="100"/>
  <c r="S12" i="100"/>
  <c r="Y25" i="100"/>
  <c r="V27" i="100"/>
  <c r="S24" i="100"/>
  <c r="Y16" i="4"/>
  <c r="Y25" i="4"/>
  <c r="V26" i="101"/>
  <c r="V22" i="101"/>
  <c r="Y12" i="101"/>
  <c r="Y18" i="100"/>
  <c r="S14" i="101"/>
  <c r="V21" i="4"/>
  <c r="Y21" i="101"/>
  <c r="V22" i="100"/>
  <c r="V25" i="4"/>
  <c r="Y24" i="101"/>
  <c r="S16" i="101"/>
  <c r="Y14" i="100"/>
  <c r="V14" i="4"/>
  <c r="Y27" i="101"/>
  <c r="S28" i="100"/>
  <c r="V12" i="101"/>
  <c r="S27" i="100"/>
  <c r="Y22" i="100"/>
  <c r="V21" i="100"/>
  <c r="S17" i="4"/>
  <c r="S27" i="101"/>
  <c r="V11" i="4"/>
  <c r="V20" i="100"/>
  <c r="V16" i="100"/>
  <c r="V17" i="4"/>
  <c r="V22" i="4"/>
  <c r="V23" i="101"/>
  <c r="V18" i="4"/>
  <c r="S20" i="100"/>
  <c r="S19" i="101"/>
  <c r="Y19" i="100"/>
  <c r="V26" i="100"/>
  <c r="Y26" i="100"/>
  <c r="V27" i="4"/>
  <c r="S17" i="100"/>
  <c r="S21" i="100"/>
  <c r="Y17" i="4"/>
  <c r="V17" i="100"/>
  <c r="S21" i="101"/>
  <c r="S17" i="101"/>
  <c r="Y23" i="100"/>
  <c r="S23" i="4"/>
  <c r="S28" i="101"/>
  <c r="S26" i="100"/>
  <c r="Y22" i="101"/>
  <c r="S19" i="100"/>
  <c r="Y14" i="101"/>
  <c r="Y18" i="101"/>
  <c r="Y28" i="4"/>
  <c r="S26" i="4"/>
  <c r="V12" i="4"/>
  <c r="Y15" i="101"/>
  <c r="S22" i="100"/>
  <c r="S26" i="101"/>
  <c r="Y17" i="101"/>
  <c r="S19" i="4"/>
  <c r="S11" i="4"/>
  <c r="Y20" i="4"/>
  <c r="V13" i="101"/>
  <c r="V14" i="100"/>
  <c r="S12" i="4"/>
  <c r="V19" i="101"/>
  <c r="S18" i="4"/>
  <c r="S12" i="101"/>
  <c r="V26" i="4"/>
  <c r="V25" i="100"/>
  <c r="Y26" i="4"/>
  <c r="Y23" i="101"/>
  <c r="Y28" i="100"/>
  <c r="S16" i="4"/>
  <c r="S15" i="101"/>
  <c r="Y13" i="100"/>
  <c r="Y25" i="101"/>
  <c r="V18" i="101"/>
  <c r="Y20" i="100"/>
  <c r="V13" i="100"/>
  <c r="Y16" i="101"/>
  <c r="S25" i="4"/>
  <c r="V15" i="4"/>
  <c r="V28" i="100"/>
  <c r="Y21" i="100"/>
  <c r="Y15" i="100"/>
  <c r="Y20" i="101"/>
  <c r="V28" i="4"/>
  <c r="S22" i="4"/>
  <c r="Y16" i="100"/>
  <c r="S23" i="100"/>
  <c r="Y11" i="4"/>
  <c r="Y18" i="4"/>
  <c r="S11" i="100"/>
  <c r="V21" i="101"/>
  <c r="Y13" i="101"/>
  <c r="S14" i="100"/>
  <c r="V24" i="4"/>
  <c r="S21" i="4"/>
  <c r="Y15" i="4"/>
  <c r="S14" i="4"/>
  <c r="Y28" i="101"/>
  <c r="V19" i="4"/>
  <c r="G23" i="139" l="1"/>
  <c r="J21" i="144"/>
  <c r="E21" i="144"/>
  <c r="D21" i="139"/>
  <c r="G26" i="139"/>
  <c r="V27" i="104"/>
  <c r="W27" i="104" s="1"/>
  <c r="J29" i="145"/>
  <c r="E29" i="145"/>
  <c r="G25" i="139"/>
  <c r="N26" i="136"/>
  <c r="G28" i="147"/>
  <c r="D27" i="134"/>
  <c r="S26" i="103"/>
  <c r="E14" i="148"/>
  <c r="J14" i="148"/>
  <c r="J16" i="145"/>
  <c r="E16" i="145"/>
  <c r="E27" i="134"/>
  <c r="D18" i="137"/>
  <c r="G15" i="147"/>
  <c r="D13" i="136"/>
  <c r="E13" i="136" s="1"/>
  <c r="AC15" i="137"/>
  <c r="E27" i="143"/>
  <c r="J27" i="143"/>
  <c r="G28" i="139"/>
  <c r="Y22" i="103"/>
  <c r="Z22" i="103" s="1"/>
  <c r="S13" i="105"/>
  <c r="D14" i="140"/>
  <c r="G21" i="142"/>
  <c r="G26" i="143"/>
  <c r="G24" i="142"/>
  <c r="V17" i="103"/>
  <c r="W17" i="103" s="1"/>
  <c r="G24" i="139"/>
  <c r="AC23" i="147"/>
  <c r="N19" i="136"/>
  <c r="E20" i="139"/>
  <c r="F20" i="139" s="1"/>
  <c r="V15" i="103"/>
  <c r="W15" i="103" s="1"/>
  <c r="J22" i="142"/>
  <c r="E22" i="142"/>
  <c r="G25" i="142"/>
  <c r="S31" i="144"/>
  <c r="G27" i="139"/>
  <c r="G23" i="137"/>
  <c r="J17" i="145"/>
  <c r="E17" i="145"/>
  <c r="D15" i="139"/>
  <c r="V12" i="104"/>
  <c r="W12" i="104" s="1"/>
  <c r="E13" i="134"/>
  <c r="G16" i="142"/>
  <c r="J15" i="145"/>
  <c r="D15" i="145" s="1"/>
  <c r="E15" i="145"/>
  <c r="S12" i="105"/>
  <c r="D13" i="140"/>
  <c r="G12" i="134"/>
  <c r="N31" i="134"/>
  <c r="E21" i="134"/>
  <c r="E29" i="143"/>
  <c r="J29" i="143"/>
  <c r="AC29" i="143"/>
  <c r="AC26" i="137"/>
  <c r="G14" i="139"/>
  <c r="D12" i="136"/>
  <c r="E12" i="136" s="1"/>
  <c r="G31" i="136"/>
  <c r="E23" i="134"/>
  <c r="G13" i="144"/>
  <c r="E22" i="139"/>
  <c r="X31" i="137"/>
  <c r="D28" i="140"/>
  <c r="S27" i="105"/>
  <c r="AC14" i="139"/>
  <c r="E15" i="147"/>
  <c r="J15" i="147"/>
  <c r="N20" i="138"/>
  <c r="Y19" i="104"/>
  <c r="Z19" i="104" s="1"/>
  <c r="G23" i="147"/>
  <c r="G25" i="144"/>
  <c r="Y22" i="104"/>
  <c r="Z22" i="104" s="1"/>
  <c r="N23" i="138"/>
  <c r="J12" i="142"/>
  <c r="L31" i="142"/>
  <c r="E12" i="142"/>
  <c r="G13" i="137"/>
  <c r="N31" i="139"/>
  <c r="G12" i="139"/>
  <c r="AC22" i="137"/>
  <c r="U31" i="147"/>
  <c r="J14" i="143"/>
  <c r="E14" i="143"/>
  <c r="N18" i="138"/>
  <c r="Y17" i="104"/>
  <c r="Z17" i="104" s="1"/>
  <c r="V22" i="104"/>
  <c r="W22" i="104" s="1"/>
  <c r="U31" i="137"/>
  <c r="N25" i="136"/>
  <c r="G28" i="148"/>
  <c r="G21" i="139"/>
  <c r="H21" i="139" s="1"/>
  <c r="Y15" i="103"/>
  <c r="Z15" i="103" s="1"/>
  <c r="D19" i="138"/>
  <c r="E19" i="138" s="1"/>
  <c r="S18" i="104"/>
  <c r="E18" i="137"/>
  <c r="F18" i="137" s="1"/>
  <c r="E26" i="134"/>
  <c r="G23" i="142"/>
  <c r="S13" i="104"/>
  <c r="D14" i="138"/>
  <c r="E14" i="138" s="1"/>
  <c r="E29" i="139"/>
  <c r="E18" i="144"/>
  <c r="J18" i="144"/>
  <c r="N20" i="140"/>
  <c r="Y19" i="105"/>
  <c r="Z19" i="105" s="1"/>
  <c r="J16" i="148"/>
  <c r="E16" i="148"/>
  <c r="J29" i="147"/>
  <c r="E29" i="147"/>
  <c r="Y28" i="103"/>
  <c r="Z28" i="103" s="1"/>
  <c r="D16" i="139"/>
  <c r="J29" i="142"/>
  <c r="E29" i="142"/>
  <c r="D12" i="134"/>
  <c r="S11" i="103"/>
  <c r="J31" i="134"/>
  <c r="G16" i="145"/>
  <c r="S31" i="142"/>
  <c r="E29" i="137"/>
  <c r="J21" i="146"/>
  <c r="E21" i="146"/>
  <c r="G20" i="147"/>
  <c r="G21" i="147"/>
  <c r="S20" i="105"/>
  <c r="D21" i="140"/>
  <c r="D29" i="139"/>
  <c r="G15" i="144"/>
  <c r="E14" i="139"/>
  <c r="V12" i="105"/>
  <c r="W12" i="105" s="1"/>
  <c r="E21" i="139"/>
  <c r="F21" i="139" s="1"/>
  <c r="G18" i="139"/>
  <c r="G15" i="145"/>
  <c r="V20" i="105"/>
  <c r="W20" i="105" s="1"/>
  <c r="AC25" i="134"/>
  <c r="E29" i="146"/>
  <c r="J29" i="146"/>
  <c r="AC20" i="147"/>
  <c r="Y18" i="104"/>
  <c r="Z18" i="104" s="1"/>
  <c r="N19" i="138"/>
  <c r="S31" i="145"/>
  <c r="S25" i="103"/>
  <c r="D26" i="134"/>
  <c r="AC15" i="143"/>
  <c r="E13" i="147"/>
  <c r="J13" i="147"/>
  <c r="Y16" i="103"/>
  <c r="Z16" i="103" s="1"/>
  <c r="G28" i="146"/>
  <c r="D23" i="137"/>
  <c r="N29" i="140"/>
  <c r="Y28" i="105"/>
  <c r="Z28" i="105" s="1"/>
  <c r="AC18" i="134"/>
  <c r="V22" i="105"/>
  <c r="W22" i="105" s="1"/>
  <c r="S19" i="104"/>
  <c r="T19" i="104" s="1"/>
  <c r="D20" i="138"/>
  <c r="E20" i="138" s="1"/>
  <c r="J23" i="144"/>
  <c r="E23" i="144"/>
  <c r="V24" i="105"/>
  <c r="W24" i="105" s="1"/>
  <c r="G16" i="144"/>
  <c r="N29" i="138"/>
  <c r="Y28" i="104"/>
  <c r="Z28" i="104" s="1"/>
  <c r="G28" i="134"/>
  <c r="S17" i="105"/>
  <c r="D18" i="140"/>
  <c r="J21" i="147"/>
  <c r="E21" i="147"/>
  <c r="V26" i="103"/>
  <c r="W26" i="103" s="1"/>
  <c r="D13" i="139"/>
  <c r="Z31" i="139"/>
  <c r="S21" i="104"/>
  <c r="D22" i="138"/>
  <c r="E22" i="138" s="1"/>
  <c r="E24" i="139"/>
  <c r="S16" i="103"/>
  <c r="D17" i="134"/>
  <c r="E19" i="146"/>
  <c r="J19" i="146"/>
  <c r="G22" i="147"/>
  <c r="S27" i="103"/>
  <c r="D28" i="134"/>
  <c r="G19" i="148"/>
  <c r="E28" i="137"/>
  <c r="V23" i="103"/>
  <c r="W23" i="103" s="1"/>
  <c r="Y17" i="105"/>
  <c r="Z17" i="105" s="1"/>
  <c r="N18" i="140"/>
  <c r="Y12" i="105"/>
  <c r="Z12" i="105" s="1"/>
  <c r="N13" i="140"/>
  <c r="D16" i="138"/>
  <c r="E16" i="138" s="1"/>
  <c r="S15" i="104"/>
  <c r="E18" i="148"/>
  <c r="J18" i="148"/>
  <c r="G12" i="147"/>
  <c r="N31" i="147"/>
  <c r="AC28" i="142"/>
  <c r="AC27" i="139"/>
  <c r="J15" i="146"/>
  <c r="E15" i="146"/>
  <c r="AC14" i="137"/>
  <c r="E25" i="137"/>
  <c r="S23" i="105"/>
  <c r="D24" i="140"/>
  <c r="G27" i="134"/>
  <c r="G14" i="145"/>
  <c r="V28" i="104"/>
  <c r="W28" i="104" s="1"/>
  <c r="S22" i="104"/>
  <c r="D23" i="138"/>
  <c r="E23" i="138" s="1"/>
  <c r="S31" i="143"/>
  <c r="G24" i="144"/>
  <c r="AC14" i="145"/>
  <c r="E27" i="137"/>
  <c r="J21" i="142"/>
  <c r="E21" i="142"/>
  <c r="E20" i="134"/>
  <c r="D19" i="137"/>
  <c r="E16" i="137"/>
  <c r="F16" i="137" s="1"/>
  <c r="G17" i="145"/>
  <c r="E27" i="145"/>
  <c r="J27" i="145"/>
  <c r="G20" i="145"/>
  <c r="AC23" i="144"/>
  <c r="G12" i="148"/>
  <c r="N31" i="148"/>
  <c r="N25" i="140"/>
  <c r="Y24" i="105"/>
  <c r="Z24" i="105" s="1"/>
  <c r="N16" i="136"/>
  <c r="V18" i="104"/>
  <c r="W18" i="104" s="1"/>
  <c r="E18" i="143"/>
  <c r="J18" i="143"/>
  <c r="V26" i="105"/>
  <c r="W26" i="105" s="1"/>
  <c r="AC24" i="148"/>
  <c r="G25" i="134"/>
  <c r="Y21" i="105"/>
  <c r="Z21" i="105" s="1"/>
  <c r="N22" i="140"/>
  <c r="G14" i="137"/>
  <c r="G29" i="134"/>
  <c r="U31" i="139"/>
  <c r="J15" i="142"/>
  <c r="E15" i="142"/>
  <c r="E17" i="134"/>
  <c r="S27" i="104"/>
  <c r="D28" i="138"/>
  <c r="E28" i="138" s="1"/>
  <c r="G26" i="148"/>
  <c r="N14" i="136"/>
  <c r="D19" i="136"/>
  <c r="E19" i="136" s="1"/>
  <c r="AB31" i="143"/>
  <c r="J28" i="148"/>
  <c r="E28" i="148"/>
  <c r="AC16" i="139"/>
  <c r="G19" i="145"/>
  <c r="J14" i="147"/>
  <c r="E14" i="147"/>
  <c r="AC13" i="139"/>
  <c r="E14" i="137"/>
  <c r="N31" i="144"/>
  <c r="G12" i="144"/>
  <c r="AC17" i="134"/>
  <c r="G26" i="146"/>
  <c r="AC12" i="134"/>
  <c r="AB31" i="134"/>
  <c r="D28" i="137"/>
  <c r="F28" i="137" s="1"/>
  <c r="AC16" i="137"/>
  <c r="Y21" i="104"/>
  <c r="Z21" i="104" s="1"/>
  <c r="N22" i="138"/>
  <c r="V28" i="103"/>
  <c r="W28" i="103" s="1"/>
  <c r="E19" i="145"/>
  <c r="J19" i="145"/>
  <c r="AC20" i="134"/>
  <c r="J26" i="143"/>
  <c r="E26" i="143"/>
  <c r="D26" i="136"/>
  <c r="E26" i="136" s="1"/>
  <c r="G15" i="148"/>
  <c r="S31" i="148"/>
  <c r="Y25" i="104"/>
  <c r="Z25" i="104" s="1"/>
  <c r="N26" i="138"/>
  <c r="J28" i="146"/>
  <c r="E28" i="146"/>
  <c r="E19" i="144"/>
  <c r="J19" i="144"/>
  <c r="E27" i="146"/>
  <c r="J27" i="146"/>
  <c r="AC22" i="139"/>
  <c r="E23" i="139"/>
  <c r="AC21" i="137"/>
  <c r="E28" i="139"/>
  <c r="J24" i="145"/>
  <c r="E24" i="145"/>
  <c r="S18" i="105"/>
  <c r="D19" i="140"/>
  <c r="Y14" i="103"/>
  <c r="Z14" i="103" s="1"/>
  <c r="D29" i="136"/>
  <c r="E29" i="136" s="1"/>
  <c r="J23" i="148"/>
  <c r="E23" i="148"/>
  <c r="N28" i="138"/>
  <c r="Y27" i="104"/>
  <c r="Z27" i="104" s="1"/>
  <c r="E16" i="134"/>
  <c r="V15" i="105"/>
  <c r="W15" i="105" s="1"/>
  <c r="E22" i="137"/>
  <c r="Z31" i="144"/>
  <c r="G22" i="148"/>
  <c r="G21" i="148"/>
  <c r="G25" i="147"/>
  <c r="G29" i="144"/>
  <c r="G22" i="146"/>
  <c r="E20" i="137"/>
  <c r="V21" i="105"/>
  <c r="W21" i="105" s="1"/>
  <c r="AC20" i="142"/>
  <c r="S12" i="104"/>
  <c r="T12" i="104" s="1"/>
  <c r="D13" i="138"/>
  <c r="E13" i="138" s="1"/>
  <c r="D22" i="134"/>
  <c r="S21" i="103"/>
  <c r="D18" i="134"/>
  <c r="S17" i="103"/>
  <c r="D18" i="138"/>
  <c r="E18" i="138" s="1"/>
  <c r="S17" i="104"/>
  <c r="E18" i="134"/>
  <c r="F18" i="134" s="1"/>
  <c r="D25" i="140"/>
  <c r="S24" i="105"/>
  <c r="J21" i="145"/>
  <c r="E21" i="145"/>
  <c r="AC14" i="148"/>
  <c r="D13" i="137"/>
  <c r="G21" i="144"/>
  <c r="AC14" i="142"/>
  <c r="G26" i="147"/>
  <c r="V25" i="103"/>
  <c r="W25" i="103" s="1"/>
  <c r="AC15" i="134"/>
  <c r="G18" i="137"/>
  <c r="H18" i="137" s="1"/>
  <c r="AC28" i="139"/>
  <c r="E17" i="148"/>
  <c r="J17" i="148"/>
  <c r="N27" i="140"/>
  <c r="Y26" i="105"/>
  <c r="Z26" i="105" s="1"/>
  <c r="G14" i="142"/>
  <c r="G13" i="147"/>
  <c r="D24" i="134"/>
  <c r="S23" i="103"/>
  <c r="G16" i="146"/>
  <c r="G13" i="142"/>
  <c r="H13" i="142" s="1"/>
  <c r="G20" i="139"/>
  <c r="V20" i="104"/>
  <c r="W20" i="104" s="1"/>
  <c r="E20" i="143"/>
  <c r="J20" i="143"/>
  <c r="AC19" i="146"/>
  <c r="N23" i="136"/>
  <c r="AC23" i="134"/>
  <c r="AC24" i="142"/>
  <c r="E12" i="143"/>
  <c r="L31" i="143"/>
  <c r="J12" i="143"/>
  <c r="AC13" i="148"/>
  <c r="AB31" i="144"/>
  <c r="AC12" i="144"/>
  <c r="G19" i="147"/>
  <c r="N28" i="136"/>
  <c r="G28" i="137"/>
  <c r="M31" i="138"/>
  <c r="N31" i="138" s="1"/>
  <c r="N12" i="138"/>
  <c r="Y11" i="104"/>
  <c r="Z11" i="104" s="1"/>
  <c r="AC16" i="134"/>
  <c r="G22" i="145"/>
  <c r="G28" i="145"/>
  <c r="G29" i="139"/>
  <c r="H29" i="139" s="1"/>
  <c r="E13" i="137"/>
  <c r="F13" i="137" s="1"/>
  <c r="E23" i="142"/>
  <c r="J23" i="142"/>
  <c r="E15" i="134"/>
  <c r="G22" i="144"/>
  <c r="AC26" i="148"/>
  <c r="G22" i="142"/>
  <c r="E25" i="139"/>
  <c r="E13" i="139"/>
  <c r="E26" i="144"/>
  <c r="J26" i="144"/>
  <c r="G27" i="137"/>
  <c r="G19" i="142"/>
  <c r="E15" i="144"/>
  <c r="J15" i="144"/>
  <c r="E26" i="139"/>
  <c r="D26" i="138"/>
  <c r="E26" i="138" s="1"/>
  <c r="S25" i="104"/>
  <c r="V12" i="103"/>
  <c r="W12" i="103" s="1"/>
  <c r="Y25" i="105"/>
  <c r="Z25" i="105" s="1"/>
  <c r="N26" i="140"/>
  <c r="G12" i="145"/>
  <c r="N31" i="145"/>
  <c r="N14" i="140"/>
  <c r="Y13" i="105"/>
  <c r="Z13" i="105" s="1"/>
  <c r="V16" i="104"/>
  <c r="W16" i="104" s="1"/>
  <c r="V13" i="104"/>
  <c r="W13" i="104" s="1"/>
  <c r="D17" i="136"/>
  <c r="E17" i="136" s="1"/>
  <c r="G26" i="137"/>
  <c r="V16" i="103"/>
  <c r="W16" i="103" s="1"/>
  <c r="G13" i="134"/>
  <c r="J23" i="143"/>
  <c r="E23" i="143"/>
  <c r="S31" i="146"/>
  <c r="AC17" i="142"/>
  <c r="Z31" i="145"/>
  <c r="J12" i="144"/>
  <c r="L31" i="144"/>
  <c r="E12" i="144"/>
  <c r="G18" i="146"/>
  <c r="E24" i="144"/>
  <c r="J24" i="144"/>
  <c r="Y24" i="104"/>
  <c r="Z24" i="104" s="1"/>
  <c r="N25" i="138"/>
  <c r="U31" i="146"/>
  <c r="G17" i="134"/>
  <c r="D15" i="136"/>
  <c r="E15" i="136" s="1"/>
  <c r="AB31" i="142"/>
  <c r="AC19" i="143"/>
  <c r="E24" i="148"/>
  <c r="J24" i="148"/>
  <c r="J20" i="142"/>
  <c r="E20" i="142"/>
  <c r="AC20" i="148"/>
  <c r="N17" i="136"/>
  <c r="E14" i="134"/>
  <c r="D14" i="137"/>
  <c r="H14" i="137" s="1"/>
  <c r="D20" i="137"/>
  <c r="Y24" i="103"/>
  <c r="Z24" i="103" s="1"/>
  <c r="G21" i="143"/>
  <c r="G27" i="147"/>
  <c r="AC23" i="148"/>
  <c r="J13" i="146"/>
  <c r="E13" i="146"/>
  <c r="J14" i="142"/>
  <c r="E14" i="142"/>
  <c r="G15" i="142"/>
  <c r="J19" i="142"/>
  <c r="E19" i="142"/>
  <c r="AC17" i="148"/>
  <c r="Y23" i="103"/>
  <c r="Z23" i="103" s="1"/>
  <c r="D24" i="136"/>
  <c r="E24" i="136" s="1"/>
  <c r="E25" i="145"/>
  <c r="J25" i="145"/>
  <c r="AC18" i="137"/>
  <c r="D18" i="139"/>
  <c r="G13" i="143"/>
  <c r="AC27" i="145"/>
  <c r="E27" i="144"/>
  <c r="J27" i="144"/>
  <c r="S14" i="105"/>
  <c r="D15" i="140"/>
  <c r="D22" i="137"/>
  <c r="AC24" i="139"/>
  <c r="AC19" i="147"/>
  <c r="E17" i="143"/>
  <c r="J17" i="143"/>
  <c r="U31" i="134"/>
  <c r="AC17" i="139"/>
  <c r="E29" i="134"/>
  <c r="N14" i="138"/>
  <c r="Y13" i="104"/>
  <c r="Z13" i="104" s="1"/>
  <c r="E27" i="139"/>
  <c r="G16" i="134"/>
  <c r="J28" i="144"/>
  <c r="E28" i="144"/>
  <c r="V17" i="104"/>
  <c r="W17" i="104" s="1"/>
  <c r="AC22" i="142"/>
  <c r="AC29" i="142"/>
  <c r="V11" i="105"/>
  <c r="J31" i="140"/>
  <c r="K31" i="140" s="1"/>
  <c r="S22" i="105"/>
  <c r="D23" i="140"/>
  <c r="D27" i="139"/>
  <c r="D26" i="139"/>
  <c r="V18" i="105"/>
  <c r="W18" i="105" s="1"/>
  <c r="X31" i="139"/>
  <c r="G15" i="146"/>
  <c r="D12" i="139"/>
  <c r="J31" i="139"/>
  <c r="AC23" i="137"/>
  <c r="AB31" i="148"/>
  <c r="Q31" i="139"/>
  <c r="S31" i="139"/>
  <c r="T31" i="139" s="1"/>
  <c r="AC21" i="143"/>
  <c r="D23" i="139"/>
  <c r="G14" i="146"/>
  <c r="E12" i="146"/>
  <c r="L31" i="146"/>
  <c r="J12" i="146"/>
  <c r="E16" i="144"/>
  <c r="J16" i="144"/>
  <c r="E29" i="148"/>
  <c r="J29" i="148"/>
  <c r="S31" i="137"/>
  <c r="S19" i="105"/>
  <c r="D20" i="140"/>
  <c r="AC24" i="145"/>
  <c r="G13" i="139"/>
  <c r="H13" i="139" s="1"/>
  <c r="J13" i="143"/>
  <c r="E13" i="143"/>
  <c r="D23" i="136"/>
  <c r="E23" i="136" s="1"/>
  <c r="E24" i="142"/>
  <c r="F24" i="142" s="1"/>
  <c r="J24" i="142"/>
  <c r="D24" i="142" s="1"/>
  <c r="Y21" i="103"/>
  <c r="Z21" i="103" s="1"/>
  <c r="AC18" i="147"/>
  <c r="G18" i="145"/>
  <c r="Y26" i="103"/>
  <c r="Z26" i="103" s="1"/>
  <c r="AC25" i="137"/>
  <c r="V27" i="103"/>
  <c r="W27" i="103" s="1"/>
  <c r="Y27" i="103"/>
  <c r="Z27" i="103" s="1"/>
  <c r="G24" i="147"/>
  <c r="V19" i="103"/>
  <c r="W19" i="103" s="1"/>
  <c r="AC17" i="137"/>
  <c r="E24" i="137"/>
  <c r="D29" i="137"/>
  <c r="G24" i="143"/>
  <c r="G23" i="146"/>
  <c r="AC18" i="144"/>
  <c r="G20" i="134"/>
  <c r="N15" i="140"/>
  <c r="Y14" i="105"/>
  <c r="Z14" i="105" s="1"/>
  <c r="G13" i="145"/>
  <c r="G29" i="142"/>
  <c r="AC18" i="139"/>
  <c r="G15" i="139"/>
  <c r="H15" i="139" s="1"/>
  <c r="G22" i="143"/>
  <c r="S16" i="105"/>
  <c r="T16" i="105" s="1"/>
  <c r="D17" i="140"/>
  <c r="G13" i="148"/>
  <c r="G14" i="134"/>
  <c r="G25" i="143"/>
  <c r="J23" i="147"/>
  <c r="E23" i="147"/>
  <c r="G31" i="138"/>
  <c r="H31" i="138" s="1"/>
  <c r="S11" i="104"/>
  <c r="D12" i="138"/>
  <c r="E12" i="138" s="1"/>
  <c r="E16" i="139"/>
  <c r="F16" i="139" s="1"/>
  <c r="G22" i="139"/>
  <c r="J31" i="136"/>
  <c r="K31" i="136" s="1"/>
  <c r="AC27" i="134"/>
  <c r="AC13" i="142"/>
  <c r="D28" i="136"/>
  <c r="E28" i="136" s="1"/>
  <c r="AC19" i="134"/>
  <c r="E18" i="145"/>
  <c r="J18" i="145"/>
  <c r="AC25" i="148"/>
  <c r="G17" i="148"/>
  <c r="G24" i="148"/>
  <c r="E28" i="147"/>
  <c r="J28" i="147"/>
  <c r="Z31" i="134"/>
  <c r="E12" i="139"/>
  <c r="L31" i="139"/>
  <c r="G25" i="148"/>
  <c r="G18" i="142"/>
  <c r="V13" i="105"/>
  <c r="W13" i="105" s="1"/>
  <c r="G21" i="146"/>
  <c r="AC27" i="147"/>
  <c r="Z31" i="143"/>
  <c r="Q31" i="137"/>
  <c r="T31" i="137" s="1"/>
  <c r="G18" i="134"/>
  <c r="H18" i="134" s="1"/>
  <c r="J28" i="142"/>
  <c r="E28" i="142"/>
  <c r="AB31" i="146"/>
  <c r="V20" i="103"/>
  <c r="W20" i="103" s="1"/>
  <c r="N13" i="136"/>
  <c r="E20" i="147"/>
  <c r="J20" i="147"/>
  <c r="AC28" i="137"/>
  <c r="AC29" i="134"/>
  <c r="Z31" i="142"/>
  <c r="J22" i="145"/>
  <c r="D22" i="145" s="1"/>
  <c r="K22" i="145" s="1"/>
  <c r="E22" i="145"/>
  <c r="J22" i="148"/>
  <c r="E22" i="148"/>
  <c r="G16" i="137"/>
  <c r="U31" i="145"/>
  <c r="J26" i="146"/>
  <c r="E26" i="146"/>
  <c r="AC26" i="139"/>
  <c r="G27" i="143"/>
  <c r="G18" i="143"/>
  <c r="Q31" i="134"/>
  <c r="V11" i="103"/>
  <c r="AC14" i="147"/>
  <c r="N24" i="140"/>
  <c r="Y23" i="105"/>
  <c r="Z23" i="105" s="1"/>
  <c r="D24" i="137"/>
  <c r="AC24" i="147"/>
  <c r="N28" i="140"/>
  <c r="Y27" i="105"/>
  <c r="Z27" i="105" s="1"/>
  <c r="AC16" i="144"/>
  <c r="E25" i="144"/>
  <c r="J25" i="144"/>
  <c r="V26" i="104"/>
  <c r="W26" i="104" s="1"/>
  <c r="G21" i="137"/>
  <c r="Z31" i="147"/>
  <c r="Y16" i="105"/>
  <c r="Z16" i="105" s="1"/>
  <c r="N17" i="140"/>
  <c r="S12" i="103"/>
  <c r="D13" i="134"/>
  <c r="AC24" i="137"/>
  <c r="G18" i="144"/>
  <c r="E13" i="148"/>
  <c r="J13" i="148"/>
  <c r="E23" i="137"/>
  <c r="F23" i="137" s="1"/>
  <c r="V14" i="104"/>
  <c r="W14" i="104" s="1"/>
  <c r="AC26" i="134"/>
  <c r="E28" i="145"/>
  <c r="J28" i="145"/>
  <c r="D28" i="145" s="1"/>
  <c r="K28" i="145" s="1"/>
  <c r="AC22" i="143"/>
  <c r="J20" i="148"/>
  <c r="E20" i="148"/>
  <c r="V27" i="105"/>
  <c r="W27" i="105" s="1"/>
  <c r="J19" i="147"/>
  <c r="E19" i="147"/>
  <c r="J16" i="146"/>
  <c r="E16" i="146"/>
  <c r="G13" i="146"/>
  <c r="G24" i="137"/>
  <c r="Y18" i="105"/>
  <c r="Z18" i="105" s="1"/>
  <c r="N19" i="140"/>
  <c r="J25" i="143"/>
  <c r="E25" i="143"/>
  <c r="E21" i="137"/>
  <c r="AC14" i="134"/>
  <c r="J19" i="143"/>
  <c r="D19" i="143" s="1"/>
  <c r="E19" i="143"/>
  <c r="D20" i="139"/>
  <c r="G29" i="143"/>
  <c r="G16" i="147"/>
  <c r="J24" i="147"/>
  <c r="D24" i="147" s="1"/>
  <c r="E24" i="147"/>
  <c r="AC19" i="148"/>
  <c r="AC13" i="147"/>
  <c r="G17" i="147"/>
  <c r="G26" i="134"/>
  <c r="H26" i="134" s="1"/>
  <c r="D22" i="139"/>
  <c r="E26" i="137"/>
  <c r="AC28" i="134"/>
  <c r="G20" i="146"/>
  <c r="V21" i="104"/>
  <c r="W21" i="104" s="1"/>
  <c r="G12" i="137"/>
  <c r="N31" i="137"/>
  <c r="V17" i="105"/>
  <c r="W17" i="105" s="1"/>
  <c r="E24" i="134"/>
  <c r="V22" i="103"/>
  <c r="W22" i="103" s="1"/>
  <c r="J26" i="147"/>
  <c r="E26" i="147"/>
  <c r="G16" i="139"/>
  <c r="H16" i="139" s="1"/>
  <c r="G24" i="145"/>
  <c r="V25" i="104"/>
  <c r="W25" i="104" s="1"/>
  <c r="G26" i="144"/>
  <c r="J27" i="142"/>
  <c r="E27" i="142"/>
  <c r="G19" i="137"/>
  <c r="AC24" i="143"/>
  <c r="AC28" i="147"/>
  <c r="AC16" i="146"/>
  <c r="V15" i="104"/>
  <c r="W15" i="104" s="1"/>
  <c r="G27" i="144"/>
  <c r="J19" i="148"/>
  <c r="E19" i="148"/>
  <c r="E19" i="134"/>
  <c r="D19" i="139"/>
  <c r="AC22" i="146"/>
  <c r="J22" i="143"/>
  <c r="E22" i="143"/>
  <c r="N12" i="140"/>
  <c r="M31" i="140"/>
  <c r="N31" i="140" s="1"/>
  <c r="Y11" i="105"/>
  <c r="D21" i="136"/>
  <c r="E21" i="136" s="1"/>
  <c r="N20" i="136"/>
  <c r="S31" i="134"/>
  <c r="T31" i="134" s="1"/>
  <c r="G17" i="146"/>
  <c r="E19" i="137"/>
  <c r="E25" i="142"/>
  <c r="J25" i="142"/>
  <c r="E26" i="142"/>
  <c r="J26" i="142"/>
  <c r="Y20" i="103"/>
  <c r="Z20" i="103" s="1"/>
  <c r="V24" i="104"/>
  <c r="W24" i="104" s="1"/>
  <c r="Y12" i="104"/>
  <c r="Z12" i="104" s="1"/>
  <c r="N13" i="138"/>
  <c r="D18" i="136"/>
  <c r="E18" i="136" s="1"/>
  <c r="G20" i="143"/>
  <c r="D20" i="136"/>
  <c r="E20" i="136" s="1"/>
  <c r="N15" i="136"/>
  <c r="D27" i="136"/>
  <c r="E27" i="136" s="1"/>
  <c r="AC19" i="137"/>
  <c r="G29" i="147"/>
  <c r="AC28" i="145"/>
  <c r="E25" i="148"/>
  <c r="J25" i="148"/>
  <c r="G14" i="144"/>
  <c r="Y19" i="103"/>
  <c r="Z19" i="103" s="1"/>
  <c r="AC23" i="145"/>
  <c r="J18" i="142"/>
  <c r="E18" i="142"/>
  <c r="E22" i="146"/>
  <c r="J22" i="146"/>
  <c r="G18" i="148"/>
  <c r="G29" i="146"/>
  <c r="AB31" i="139"/>
  <c r="AC12" i="139"/>
  <c r="N16" i="138"/>
  <c r="Y15" i="104"/>
  <c r="Z15" i="104" s="1"/>
  <c r="N23" i="140"/>
  <c r="Y22" i="105"/>
  <c r="Z22" i="105" s="1"/>
  <c r="N27" i="136"/>
  <c r="V23" i="104"/>
  <c r="W23" i="104" s="1"/>
  <c r="G25" i="146"/>
  <c r="E25" i="147"/>
  <c r="J25" i="147"/>
  <c r="E27" i="148"/>
  <c r="J27" i="148"/>
  <c r="G21" i="145"/>
  <c r="Y18" i="103"/>
  <c r="Z18" i="103" s="1"/>
  <c r="G17" i="143"/>
  <c r="AC15" i="148"/>
  <c r="U31" i="142"/>
  <c r="E17" i="139"/>
  <c r="G27" i="142"/>
  <c r="G27" i="148"/>
  <c r="S11" i="105"/>
  <c r="D12" i="140"/>
  <c r="G31" i="140"/>
  <c r="D17" i="138"/>
  <c r="E17" i="138" s="1"/>
  <c r="S16" i="104"/>
  <c r="AC25" i="139"/>
  <c r="G12" i="142"/>
  <c r="N31" i="142"/>
  <c r="D26" i="140"/>
  <c r="S25" i="105"/>
  <c r="AC25" i="145"/>
  <c r="AC28" i="148"/>
  <c r="G16" i="148"/>
  <c r="J16" i="142"/>
  <c r="E16" i="142"/>
  <c r="Y17" i="103"/>
  <c r="Z17" i="103" s="1"/>
  <c r="E12" i="134"/>
  <c r="F12" i="134" s="1"/>
  <c r="L31" i="134"/>
  <c r="AB31" i="147"/>
  <c r="J27" i="147"/>
  <c r="E27" i="147"/>
  <c r="D15" i="138"/>
  <c r="E15" i="138" s="1"/>
  <c r="S14" i="104"/>
  <c r="E13" i="142"/>
  <c r="J13" i="142"/>
  <c r="D13" i="142" s="1"/>
  <c r="AC24" i="134"/>
  <c r="D16" i="134"/>
  <c r="S15" i="103"/>
  <c r="D25" i="136"/>
  <c r="E25" i="136" s="1"/>
  <c r="G28" i="143"/>
  <c r="N29" i="136"/>
  <c r="G25" i="145"/>
  <c r="E25" i="146"/>
  <c r="J25" i="146"/>
  <c r="J23" i="146"/>
  <c r="E23" i="146"/>
  <c r="AC14" i="146"/>
  <c r="AC18" i="148"/>
  <c r="AC15" i="147"/>
  <c r="D25" i="138"/>
  <c r="E25" i="138" s="1"/>
  <c r="S24" i="104"/>
  <c r="S20" i="103"/>
  <c r="D21" i="134"/>
  <c r="Z31" i="137"/>
  <c r="AA31" i="137" s="1"/>
  <c r="J20" i="144"/>
  <c r="D20" i="144" s="1"/>
  <c r="E20" i="144"/>
  <c r="AC21" i="145"/>
  <c r="G25" i="137"/>
  <c r="H25" i="137" s="1"/>
  <c r="AC13" i="134"/>
  <c r="E25" i="134"/>
  <c r="F25" i="134" s="1"/>
  <c r="AB31" i="145"/>
  <c r="N31" i="146"/>
  <c r="G12" i="146"/>
  <c r="Z31" i="146"/>
  <c r="M31" i="136"/>
  <c r="N31" i="136" s="1"/>
  <c r="N12" i="136"/>
  <c r="E15" i="139"/>
  <c r="F15" i="139" s="1"/>
  <c r="D15" i="137"/>
  <c r="D29" i="134"/>
  <c r="S28" i="103"/>
  <c r="D14" i="139"/>
  <c r="E12" i="147"/>
  <c r="J12" i="147"/>
  <c r="L31" i="147"/>
  <c r="G23" i="148"/>
  <c r="S19" i="103"/>
  <c r="D20" i="134"/>
  <c r="E26" i="145"/>
  <c r="J26" i="145"/>
  <c r="G19" i="144"/>
  <c r="J31" i="137"/>
  <c r="D12" i="137"/>
  <c r="AC27" i="137"/>
  <c r="D24" i="139"/>
  <c r="V19" i="104"/>
  <c r="W19" i="104" s="1"/>
  <c r="D21" i="137"/>
  <c r="G23" i="134"/>
  <c r="AC26" i="143"/>
  <c r="D16" i="136"/>
  <c r="E16" i="136" s="1"/>
  <c r="N21" i="136"/>
  <c r="S22" i="103"/>
  <c r="D23" i="134"/>
  <c r="D27" i="138"/>
  <c r="E27" i="138" s="1"/>
  <c r="S26" i="104"/>
  <c r="E20" i="145"/>
  <c r="J20" i="145"/>
  <c r="G29" i="137"/>
  <c r="H29" i="137" s="1"/>
  <c r="J17" i="146"/>
  <c r="E17" i="146"/>
  <c r="AC24" i="144"/>
  <c r="G15" i="137"/>
  <c r="H15" i="137" s="1"/>
  <c r="AC13" i="145"/>
  <c r="U31" i="148"/>
  <c r="E15" i="148"/>
  <c r="J15" i="148"/>
  <c r="G23" i="144"/>
  <c r="N22" i="136"/>
  <c r="J16" i="143"/>
  <c r="E16" i="143"/>
  <c r="AC15" i="146"/>
  <c r="Y13" i="103"/>
  <c r="Z13" i="103" s="1"/>
  <c r="AC13" i="144"/>
  <c r="G19" i="146"/>
  <c r="E13" i="144"/>
  <c r="J13" i="144"/>
  <c r="U31" i="143"/>
  <c r="D16" i="140"/>
  <c r="S15" i="105"/>
  <c r="D14" i="134"/>
  <c r="S13" i="103"/>
  <c r="AC29" i="139"/>
  <c r="G17" i="144"/>
  <c r="AC29" i="145"/>
  <c r="D19" i="134"/>
  <c r="S18" i="103"/>
  <c r="D22" i="140"/>
  <c r="S21" i="105"/>
  <c r="AC12" i="137"/>
  <c r="AB31" i="137"/>
  <c r="AC31" i="137" s="1"/>
  <c r="E22" i="147"/>
  <c r="J22" i="147"/>
  <c r="D22" i="147" s="1"/>
  <c r="AC26" i="144"/>
  <c r="V25" i="105"/>
  <c r="W25" i="105" s="1"/>
  <c r="E23" i="145"/>
  <c r="J23" i="145"/>
  <c r="D27" i="140"/>
  <c r="S26" i="105"/>
  <c r="G23" i="145"/>
  <c r="D14" i="136"/>
  <c r="E14" i="136" s="1"/>
  <c r="S20" i="104"/>
  <c r="D21" i="138"/>
  <c r="E21" i="138" s="1"/>
  <c r="E18" i="139"/>
  <c r="F18" i="139" s="1"/>
  <c r="E29" i="144"/>
  <c r="J29" i="144"/>
  <c r="G15" i="143"/>
  <c r="G29" i="148"/>
  <c r="G15" i="134"/>
  <c r="AC15" i="139"/>
  <c r="J13" i="145"/>
  <c r="E13" i="145"/>
  <c r="J14" i="145"/>
  <c r="E14" i="145"/>
  <c r="G27" i="146"/>
  <c r="G17" i="142"/>
  <c r="G26" i="145"/>
  <c r="D24" i="138"/>
  <c r="E24" i="138" s="1"/>
  <c r="S23" i="104"/>
  <c r="AC23" i="143"/>
  <c r="AC18" i="145"/>
  <c r="E15" i="143"/>
  <c r="J15" i="143"/>
  <c r="G28" i="142"/>
  <c r="G19" i="139"/>
  <c r="Y14" i="104"/>
  <c r="Z14" i="104" s="1"/>
  <c r="N15" i="138"/>
  <c r="L31" i="137"/>
  <c r="E12" i="137"/>
  <c r="V14" i="103"/>
  <c r="W14" i="103" s="1"/>
  <c r="G28" i="144"/>
  <c r="V21" i="103"/>
  <c r="W21" i="103" s="1"/>
  <c r="V14" i="105"/>
  <c r="W14" i="105" s="1"/>
  <c r="Y20" i="104"/>
  <c r="Z20" i="104" s="1"/>
  <c r="N21" i="138"/>
  <c r="V24" i="103"/>
  <c r="W24" i="103" s="1"/>
  <c r="AC18" i="143"/>
  <c r="D17" i="139"/>
  <c r="D27" i="137"/>
  <c r="G17" i="139"/>
  <c r="H17" i="139" s="1"/>
  <c r="AC18" i="142"/>
  <c r="Y26" i="104"/>
  <c r="Z26" i="104" s="1"/>
  <c r="N27" i="138"/>
  <c r="AC25" i="144"/>
  <c r="D25" i="137"/>
  <c r="F25" i="137" s="1"/>
  <c r="N24" i="138"/>
  <c r="Y23" i="104"/>
  <c r="Z23" i="104" s="1"/>
  <c r="D28" i="139"/>
  <c r="D26" i="137"/>
  <c r="AC21" i="139"/>
  <c r="D25" i="139"/>
  <c r="J14" i="144"/>
  <c r="E14" i="144"/>
  <c r="G18" i="147"/>
  <c r="J18" i="146"/>
  <c r="E18" i="146"/>
  <c r="AC23" i="139"/>
  <c r="AC22" i="134"/>
  <c r="E14" i="146"/>
  <c r="J14" i="146"/>
  <c r="J22" i="144"/>
  <c r="E22" i="144"/>
  <c r="E17" i="137"/>
  <c r="N18" i="136"/>
  <c r="E20" i="146"/>
  <c r="J20" i="146"/>
  <c r="G23" i="143"/>
  <c r="Y20" i="105"/>
  <c r="Z20" i="105" s="1"/>
  <c r="N21" i="140"/>
  <c r="Y11" i="103"/>
  <c r="Z11" i="103" s="1"/>
  <c r="X31" i="134"/>
  <c r="G20" i="148"/>
  <c r="Z31" i="148"/>
  <c r="AC19" i="139"/>
  <c r="D17" i="137"/>
  <c r="U31" i="144"/>
  <c r="AC22" i="144"/>
  <c r="Y15" i="105"/>
  <c r="Z15" i="105" s="1"/>
  <c r="N16" i="140"/>
  <c r="J28" i="143"/>
  <c r="E28" i="143"/>
  <c r="V19" i="105"/>
  <c r="W19" i="105" s="1"/>
  <c r="J17" i="144"/>
  <c r="E17" i="144"/>
  <c r="N24" i="136"/>
  <c r="E21" i="148"/>
  <c r="J21" i="148"/>
  <c r="J16" i="147"/>
  <c r="E16" i="147"/>
  <c r="V13" i="103"/>
  <c r="W13" i="103" s="1"/>
  <c r="D22" i="136"/>
  <c r="E22" i="136" s="1"/>
  <c r="G24" i="134"/>
  <c r="G24" i="146"/>
  <c r="E17" i="142"/>
  <c r="J17" i="142"/>
  <c r="J24" i="146"/>
  <c r="E24" i="146"/>
  <c r="S14" i="103"/>
  <c r="T14" i="103" s="1"/>
  <c r="D15" i="134"/>
  <c r="F15" i="134" s="1"/>
  <c r="G14" i="148"/>
  <c r="G20" i="137"/>
  <c r="H20" i="137" s="1"/>
  <c r="E19" i="139"/>
  <c r="E26" i="148"/>
  <c r="J26" i="148"/>
  <c r="AC21" i="134"/>
  <c r="E22" i="134"/>
  <c r="S31" i="147"/>
  <c r="D29" i="138"/>
  <c r="E29" i="138" s="1"/>
  <c r="S28" i="104"/>
  <c r="V28" i="105"/>
  <c r="W28" i="105" s="1"/>
  <c r="AC20" i="139"/>
  <c r="AC13" i="137"/>
  <c r="G20" i="142"/>
  <c r="E21" i="143"/>
  <c r="J21" i="143"/>
  <c r="D21" i="143" s="1"/>
  <c r="K21" i="143" s="1"/>
  <c r="G14" i="147"/>
  <c r="AC20" i="137"/>
  <c r="V23" i="105"/>
  <c r="W23" i="105" s="1"/>
  <c r="Y25" i="103"/>
  <c r="Z25" i="103" s="1"/>
  <c r="G26" i="142"/>
  <c r="E24" i="143"/>
  <c r="J24" i="143"/>
  <c r="D24" i="143" s="1"/>
  <c r="H24" i="143" s="1"/>
  <c r="G29" i="145"/>
  <c r="J31" i="138"/>
  <c r="K31" i="138" s="1"/>
  <c r="V11" i="104"/>
  <c r="G14" i="143"/>
  <c r="AC23" i="142"/>
  <c r="G27" i="145"/>
  <c r="D29" i="140"/>
  <c r="S28" i="105"/>
  <c r="G22" i="137"/>
  <c r="H22" i="137" s="1"/>
  <c r="G20" i="144"/>
  <c r="D25" i="134"/>
  <c r="S24" i="103"/>
  <c r="V18" i="103"/>
  <c r="W18" i="103" s="1"/>
  <c r="L31" i="145"/>
  <c r="J12" i="145"/>
  <c r="E12" i="145"/>
  <c r="G22" i="134"/>
  <c r="Y16" i="104"/>
  <c r="Z16" i="104" s="1"/>
  <c r="N17" i="138"/>
  <c r="G16" i="143"/>
  <c r="G21" i="134"/>
  <c r="H21" i="134" s="1"/>
  <c r="E18" i="147"/>
  <c r="J18" i="147"/>
  <c r="AC20" i="143"/>
  <c r="E12" i="148"/>
  <c r="J12" i="148"/>
  <c r="L31" i="148"/>
  <c r="Y12" i="103"/>
  <c r="Z12" i="103" s="1"/>
  <c r="G19" i="143"/>
  <c r="V16" i="105"/>
  <c r="W16" i="105" s="1"/>
  <c r="E15" i="137"/>
  <c r="D16" i="137"/>
  <c r="E28" i="134"/>
  <c r="F28" i="134" s="1"/>
  <c r="G19" i="134"/>
  <c r="H19" i="134" s="1"/>
  <c r="AC14" i="144"/>
  <c r="AC16" i="142"/>
  <c r="AC17" i="143"/>
  <c r="E17" i="147"/>
  <c r="J17" i="147"/>
  <c r="AC29" i="137"/>
  <c r="G17" i="137"/>
  <c r="H17" i="137" s="1"/>
  <c r="G12" i="143"/>
  <c r="N31" i="143"/>
  <c r="AC16" i="148"/>
  <c r="X31" i="145"/>
  <c r="AA31" i="145" s="1"/>
  <c r="H26" i="137"/>
  <c r="AC12" i="148"/>
  <c r="D27" i="148"/>
  <c r="AC21" i="146"/>
  <c r="D14" i="145"/>
  <c r="AC25" i="142"/>
  <c r="AC23" i="146"/>
  <c r="J31" i="146"/>
  <c r="O31" i="146" s="1"/>
  <c r="AC22" i="147"/>
  <c r="AC27" i="148"/>
  <c r="H16" i="137"/>
  <c r="F13" i="139"/>
  <c r="AC20" i="145"/>
  <c r="D23" i="147"/>
  <c r="AC15" i="145"/>
  <c r="D28" i="148"/>
  <c r="AC17" i="146"/>
  <c r="H28" i="134"/>
  <c r="AC25" i="146"/>
  <c r="H13" i="137"/>
  <c r="F27" i="137"/>
  <c r="D29" i="145"/>
  <c r="F21" i="137"/>
  <c r="D18" i="147"/>
  <c r="K18" i="147" s="1"/>
  <c r="D12" i="145"/>
  <c r="G31" i="146"/>
  <c r="T17" i="104"/>
  <c r="P17" i="104"/>
  <c r="Q17" i="104" s="1"/>
  <c r="F20" i="137"/>
  <c r="W11" i="103"/>
  <c r="AC22" i="145"/>
  <c r="D26" i="146"/>
  <c r="AC13" i="143"/>
  <c r="AC22" i="148"/>
  <c r="P25" i="104"/>
  <c r="Q25" i="104" s="1"/>
  <c r="T25" i="104"/>
  <c r="AC17" i="144"/>
  <c r="D31" i="138"/>
  <c r="E31" i="138" s="1"/>
  <c r="D29" i="147"/>
  <c r="AC24" i="146"/>
  <c r="T17" i="105"/>
  <c r="F14" i="139"/>
  <c r="D17" i="147"/>
  <c r="H17" i="147" s="1"/>
  <c r="D20" i="145"/>
  <c r="F18" i="147"/>
  <c r="AC17" i="147"/>
  <c r="AA31" i="134"/>
  <c r="AC27" i="146"/>
  <c r="P16" i="103"/>
  <c r="Q16" i="103" s="1"/>
  <c r="T16" i="103"/>
  <c r="AC28" i="146"/>
  <c r="D12" i="148"/>
  <c r="AC16" i="143"/>
  <c r="F13" i="134"/>
  <c r="H25" i="134"/>
  <c r="AC16" i="147"/>
  <c r="D21" i="146"/>
  <c r="H24" i="142"/>
  <c r="K24" i="142"/>
  <c r="K19" i="143"/>
  <c r="F19" i="143"/>
  <c r="H19" i="143"/>
  <c r="F24" i="147"/>
  <c r="K24" i="147"/>
  <c r="F13" i="142"/>
  <c r="K13" i="142"/>
  <c r="F20" i="144"/>
  <c r="D14" i="95"/>
  <c r="T23" i="100"/>
  <c r="P23" i="100"/>
  <c r="Q23" i="100" s="1"/>
  <c r="L12" i="94"/>
  <c r="J21" i="141"/>
  <c r="J21" i="108"/>
  <c r="D24" i="155"/>
  <c r="F24" i="155" s="1"/>
  <c r="G24" i="155" s="1"/>
  <c r="D22" i="94"/>
  <c r="H29" i="55"/>
  <c r="D30" i="49"/>
  <c r="D10" i="97"/>
  <c r="C24" i="45"/>
  <c r="C20" i="110"/>
  <c r="D20" i="110" s="1"/>
  <c r="D11" i="95"/>
  <c r="C16" i="50"/>
  <c r="F10" i="108"/>
  <c r="F10" i="141"/>
  <c r="T10" i="10"/>
  <c r="K29" i="10"/>
  <c r="E17" i="98"/>
  <c r="AC17" i="79"/>
  <c r="AA17" i="79" s="1"/>
  <c r="H10" i="108"/>
  <c r="N29" i="10"/>
  <c r="H10" i="141"/>
  <c r="C26" i="51"/>
  <c r="J25" i="141"/>
  <c r="J25" i="108"/>
  <c r="K19" i="152"/>
  <c r="K19" i="92"/>
  <c r="D15" i="95"/>
  <c r="K29" i="51"/>
  <c r="Z22" i="100"/>
  <c r="P18" i="101"/>
  <c r="Q18" i="101" s="1"/>
  <c r="T18" i="101"/>
  <c r="L25" i="95"/>
  <c r="G14" i="98"/>
  <c r="C13" i="109"/>
  <c r="D13" i="109" s="1"/>
  <c r="F10" i="97"/>
  <c r="F30" i="49"/>
  <c r="V10" i="49"/>
  <c r="J19" i="108"/>
  <c r="J19" i="141"/>
  <c r="C25" i="56"/>
  <c r="Q15" i="92"/>
  <c r="L11" i="97"/>
  <c r="D22" i="96"/>
  <c r="T28" i="100"/>
  <c r="P28" i="100"/>
  <c r="Q28" i="100" s="1"/>
  <c r="C16" i="55"/>
  <c r="H12" i="141"/>
  <c r="H12" i="108"/>
  <c r="Z19" i="101"/>
  <c r="D27" i="155"/>
  <c r="D25" i="94"/>
  <c r="L22" i="108"/>
  <c r="O13" i="92"/>
  <c r="O13" i="152"/>
  <c r="J13" i="95"/>
  <c r="Z26" i="100"/>
  <c r="H19" i="96"/>
  <c r="J24" i="97"/>
  <c r="D11" i="97"/>
  <c r="J27" i="94"/>
  <c r="L15" i="94"/>
  <c r="J21" i="96"/>
  <c r="F12" i="94"/>
  <c r="V12" i="34"/>
  <c r="U12" i="34" s="1"/>
  <c r="K24" i="43"/>
  <c r="L24" i="43"/>
  <c r="C28" i="45"/>
  <c r="L15" i="95"/>
  <c r="F17" i="95"/>
  <c r="V17" i="47"/>
  <c r="Y17" i="47" s="1"/>
  <c r="C13" i="56"/>
  <c r="D18" i="95"/>
  <c r="C27" i="53"/>
  <c r="C24" i="109"/>
  <c r="D24" i="109" s="1"/>
  <c r="O13" i="98"/>
  <c r="C21" i="57"/>
  <c r="O15" i="92"/>
  <c r="N30" i="47"/>
  <c r="P29" i="53"/>
  <c r="C17" i="84"/>
  <c r="C27" i="107"/>
  <c r="C23" i="3"/>
  <c r="C15" i="45"/>
  <c r="C14" i="109"/>
  <c r="D14" i="109" s="1"/>
  <c r="Z13" i="101"/>
  <c r="T13" i="101"/>
  <c r="P13" i="101"/>
  <c r="Q13" i="101" s="1"/>
  <c r="H12" i="94"/>
  <c r="N12" i="94" s="1"/>
  <c r="Q12" i="94" s="1"/>
  <c r="D28" i="155"/>
  <c r="F28" i="155" s="1"/>
  <c r="G28" i="155" s="1"/>
  <c r="D26" i="94"/>
  <c r="F19" i="58"/>
  <c r="C11" i="57"/>
  <c r="F29" i="57"/>
  <c r="H19" i="108"/>
  <c r="H19" i="141"/>
  <c r="J21" i="95"/>
  <c r="W16" i="100"/>
  <c r="C19" i="52"/>
  <c r="C21" i="110"/>
  <c r="D21" i="110" s="1"/>
  <c r="D16" i="96"/>
  <c r="C13" i="51"/>
  <c r="Z16" i="68"/>
  <c r="S12" i="92"/>
  <c r="S12" i="152"/>
  <c r="J16" i="141"/>
  <c r="J16" i="108"/>
  <c r="K19" i="36"/>
  <c r="J19" i="36"/>
  <c r="Z14" i="101"/>
  <c r="N30" i="34"/>
  <c r="H16" i="68"/>
  <c r="G12" i="152"/>
  <c r="G12" i="92"/>
  <c r="K26" i="36"/>
  <c r="J26" i="36"/>
  <c r="O12" i="98"/>
  <c r="T15" i="79"/>
  <c r="W18" i="100"/>
  <c r="D15" i="155"/>
  <c r="D13" i="94"/>
  <c r="K27" i="111"/>
  <c r="Z22" i="101"/>
  <c r="D18" i="155"/>
  <c r="J18" i="155" s="1"/>
  <c r="D16" i="94"/>
  <c r="T30" i="48"/>
  <c r="L10" i="96"/>
  <c r="C18" i="111"/>
  <c r="D18" i="111" s="1"/>
  <c r="K15" i="125"/>
  <c r="C16" i="53"/>
  <c r="F14" i="95"/>
  <c r="V14" i="47"/>
  <c r="Y14" i="47" s="1"/>
  <c r="C13" i="112"/>
  <c r="D13" i="112" s="1"/>
  <c r="E29" i="45"/>
  <c r="C22" i="112"/>
  <c r="D22" i="112" s="1"/>
  <c r="C17" i="54"/>
  <c r="L18" i="97"/>
  <c r="I18" i="98"/>
  <c r="K14" i="98"/>
  <c r="G20" i="92"/>
  <c r="O27" i="109"/>
  <c r="C22" i="51"/>
  <c r="D17" i="95"/>
  <c r="G26" i="107"/>
  <c r="L21" i="96"/>
  <c r="T19" i="100"/>
  <c r="P19" i="100"/>
  <c r="Q19" i="100" s="1"/>
  <c r="C14" i="3"/>
  <c r="C18" i="107"/>
  <c r="L24" i="108"/>
  <c r="C26" i="45"/>
  <c r="C24" i="84"/>
  <c r="I24" i="84" s="1"/>
  <c r="L11" i="96"/>
  <c r="H20" i="96"/>
  <c r="H24" i="96"/>
  <c r="D30" i="107"/>
  <c r="M20" i="92"/>
  <c r="D31" i="84"/>
  <c r="C13" i="84"/>
  <c r="I13" i="84" s="1"/>
  <c r="P26" i="100"/>
  <c r="Q26" i="100" s="1"/>
  <c r="T26" i="100"/>
  <c r="T11" i="101"/>
  <c r="S30" i="101"/>
  <c r="T30" i="101" s="1"/>
  <c r="P11" i="101"/>
  <c r="J12" i="97"/>
  <c r="L28" i="43"/>
  <c r="K28" i="43"/>
  <c r="W13" i="101"/>
  <c r="V17" i="48"/>
  <c r="Y17" i="48" s="1"/>
  <c r="F17" i="96"/>
  <c r="D26" i="96"/>
  <c r="H29" i="57"/>
  <c r="I29" i="57" s="1"/>
  <c r="K29" i="56"/>
  <c r="W20" i="100"/>
  <c r="H17" i="95"/>
  <c r="F15" i="141"/>
  <c r="T15" i="10"/>
  <c r="F15" i="108"/>
  <c r="Z14" i="4"/>
  <c r="I27" i="111"/>
  <c r="C15" i="54"/>
  <c r="C15" i="50"/>
  <c r="S13" i="152"/>
  <c r="S13" i="92"/>
  <c r="W17" i="101"/>
  <c r="K13" i="98"/>
  <c r="J20" i="94"/>
  <c r="C27" i="3"/>
  <c r="C31" i="107"/>
  <c r="L23" i="108"/>
  <c r="L18" i="43"/>
  <c r="K18" i="43"/>
  <c r="D14" i="96"/>
  <c r="Z20" i="4"/>
  <c r="W19" i="4"/>
  <c r="D17" i="97"/>
  <c r="L25" i="97"/>
  <c r="J24" i="94"/>
  <c r="L21" i="95"/>
  <c r="D12" i="96"/>
  <c r="Z27" i="4"/>
  <c r="C11" i="55"/>
  <c r="F29" i="55"/>
  <c r="D21" i="95"/>
  <c r="Q14" i="152"/>
  <c r="Q14" i="92"/>
  <c r="D25" i="107"/>
  <c r="C27" i="57"/>
  <c r="Z21" i="68"/>
  <c r="Z23" i="68" s="1"/>
  <c r="S17" i="152"/>
  <c r="S17" i="92"/>
  <c r="W26" i="4"/>
  <c r="K17" i="36"/>
  <c r="J17" i="36"/>
  <c r="D22" i="107"/>
  <c r="R29" i="57"/>
  <c r="D29" i="107"/>
  <c r="T11" i="100"/>
  <c r="S30" i="100"/>
  <c r="T30" i="100" s="1"/>
  <c r="P11" i="100"/>
  <c r="Q11" i="100" s="1"/>
  <c r="H21" i="141"/>
  <c r="H21" i="108"/>
  <c r="P12" i="4"/>
  <c r="Q12" i="4" s="1"/>
  <c r="T12" i="4"/>
  <c r="S16" i="98"/>
  <c r="Z19" i="79"/>
  <c r="O12" i="152"/>
  <c r="T16" i="68"/>
  <c r="O12" i="92"/>
  <c r="M29" i="57"/>
  <c r="P22" i="101"/>
  <c r="Q22" i="101" s="1"/>
  <c r="T22" i="101"/>
  <c r="O18" i="98"/>
  <c r="H20" i="97"/>
  <c r="J18" i="96"/>
  <c r="K27" i="112"/>
  <c r="J17" i="95"/>
  <c r="J17" i="94"/>
  <c r="C18" i="84"/>
  <c r="H23" i="96"/>
  <c r="C27" i="51"/>
  <c r="M13" i="98"/>
  <c r="C13" i="45"/>
  <c r="V21" i="34"/>
  <c r="F21" i="94"/>
  <c r="C19" i="56"/>
  <c r="C14" i="51"/>
  <c r="M29" i="54"/>
  <c r="K16" i="102"/>
  <c r="L16" i="102"/>
  <c r="K29" i="57"/>
  <c r="H13" i="141"/>
  <c r="H13" i="108"/>
  <c r="P12" i="100"/>
  <c r="Q12" i="100" s="1"/>
  <c r="T12" i="100"/>
  <c r="C12" i="112"/>
  <c r="T22" i="100"/>
  <c r="P22" i="100"/>
  <c r="Q22" i="100" s="1"/>
  <c r="C19" i="3"/>
  <c r="C23" i="107"/>
  <c r="M30" i="45"/>
  <c r="F26" i="94"/>
  <c r="V26" i="34"/>
  <c r="H30" i="49"/>
  <c r="W23" i="100"/>
  <c r="Z21" i="4"/>
  <c r="C15" i="57"/>
  <c r="W11" i="100"/>
  <c r="V30" i="100"/>
  <c r="W30" i="100" s="1"/>
  <c r="J11" i="94"/>
  <c r="L23" i="97"/>
  <c r="L22" i="97"/>
  <c r="H29" i="56"/>
  <c r="L17" i="95"/>
  <c r="E21" i="45"/>
  <c r="AC12" i="79"/>
  <c r="AA12" i="79" s="1"/>
  <c r="E15" i="79"/>
  <c r="E12" i="98"/>
  <c r="P15" i="4"/>
  <c r="Q15" i="4" s="1"/>
  <c r="T15" i="4"/>
  <c r="D15" i="96"/>
  <c r="L24" i="95"/>
  <c r="H18" i="95"/>
  <c r="C26" i="107"/>
  <c r="C22" i="3"/>
  <c r="D18" i="97"/>
  <c r="H26" i="141"/>
  <c r="H26" i="108"/>
  <c r="D14" i="97"/>
  <c r="Z24" i="101"/>
  <c r="C14" i="45"/>
  <c r="K27" i="109"/>
  <c r="C12" i="109"/>
  <c r="D12" i="109" s="1"/>
  <c r="D23" i="96"/>
  <c r="F19" i="96"/>
  <c r="V19" i="48"/>
  <c r="Y19" i="48" s="1"/>
  <c r="L19" i="94"/>
  <c r="F24" i="97"/>
  <c r="V24" i="49"/>
  <c r="Y24" i="49" s="1"/>
  <c r="G16" i="107"/>
  <c r="K30" i="45"/>
  <c r="C27" i="52"/>
  <c r="C29" i="84"/>
  <c r="I29" i="84" s="1"/>
  <c r="J15" i="94"/>
  <c r="P24" i="4"/>
  <c r="Q24" i="4" s="1"/>
  <c r="T24" i="4"/>
  <c r="H13" i="97"/>
  <c r="D16" i="107"/>
  <c r="C21" i="112"/>
  <c r="D21" i="112" s="1"/>
  <c r="C24" i="54"/>
  <c r="C18" i="3"/>
  <c r="C22" i="107"/>
  <c r="Z16" i="101"/>
  <c r="C22" i="54"/>
  <c r="C16" i="51"/>
  <c r="C23" i="57"/>
  <c r="H15" i="79"/>
  <c r="G12" i="98"/>
  <c r="H31" i="84"/>
  <c r="G14" i="107"/>
  <c r="L19" i="58"/>
  <c r="D14" i="155"/>
  <c r="D12" i="94"/>
  <c r="H30" i="47"/>
  <c r="C19" i="112"/>
  <c r="D19" i="112" s="1"/>
  <c r="D25" i="95"/>
  <c r="G28" i="107"/>
  <c r="C20" i="51"/>
  <c r="C30" i="84"/>
  <c r="Q30" i="45"/>
  <c r="F16" i="97"/>
  <c r="V16" i="49"/>
  <c r="Y16" i="49" s="1"/>
  <c r="H23" i="97"/>
  <c r="V14" i="48"/>
  <c r="Y14" i="48" s="1"/>
  <c r="F14" i="96"/>
  <c r="J24" i="36"/>
  <c r="K24" i="36"/>
  <c r="F13" i="141"/>
  <c r="F13" i="108"/>
  <c r="T13" i="10"/>
  <c r="C26" i="112"/>
  <c r="D23" i="97"/>
  <c r="J14" i="97"/>
  <c r="R29" i="51"/>
  <c r="P30" i="34"/>
  <c r="H10" i="94"/>
  <c r="L14" i="97"/>
  <c r="M29" i="50"/>
  <c r="G20" i="107"/>
  <c r="P17" i="4"/>
  <c r="Q17" i="4" s="1"/>
  <c r="T17" i="4"/>
  <c r="L11" i="108"/>
  <c r="F24" i="96"/>
  <c r="V24" i="48"/>
  <c r="Y24" i="48" s="1"/>
  <c r="F26" i="95"/>
  <c r="V26" i="47"/>
  <c r="Y26" i="47" s="1"/>
  <c r="C12" i="51"/>
  <c r="F23" i="95"/>
  <c r="V23" i="47"/>
  <c r="Y23" i="47" s="1"/>
  <c r="M12" i="152"/>
  <c r="Q16" i="68"/>
  <c r="M12" i="92"/>
  <c r="L22" i="94"/>
  <c r="I13" i="152"/>
  <c r="I13" i="92"/>
  <c r="V15" i="34"/>
  <c r="U15" i="34" s="1"/>
  <c r="F15" i="94"/>
  <c r="H24" i="95"/>
  <c r="C22" i="45"/>
  <c r="C18" i="57"/>
  <c r="C23" i="112"/>
  <c r="C14" i="112"/>
  <c r="D14" i="112" s="1"/>
  <c r="C19" i="55"/>
  <c r="V15" i="48"/>
  <c r="Y15" i="48" s="1"/>
  <c r="F15" i="96"/>
  <c r="S14" i="92"/>
  <c r="S14" i="152"/>
  <c r="L15" i="96"/>
  <c r="F14" i="108"/>
  <c r="F14" i="141"/>
  <c r="T14" i="10"/>
  <c r="Z20" i="101"/>
  <c r="L23" i="94"/>
  <c r="D26" i="95"/>
  <c r="H17" i="96"/>
  <c r="C19" i="51"/>
  <c r="C17" i="51"/>
  <c r="E18" i="45"/>
  <c r="C21" i="51"/>
  <c r="C25" i="45"/>
  <c r="J19" i="58"/>
  <c r="T17" i="101"/>
  <c r="P17" i="101"/>
  <c r="Q17" i="101" s="1"/>
  <c r="H10" i="97"/>
  <c r="P30" i="49"/>
  <c r="J25" i="94"/>
  <c r="K19" i="102"/>
  <c r="L19" i="102"/>
  <c r="D15" i="94"/>
  <c r="D17" i="155"/>
  <c r="T18" i="100"/>
  <c r="P18" i="100"/>
  <c r="Q18" i="100" s="1"/>
  <c r="D26" i="107"/>
  <c r="E26" i="107" s="1"/>
  <c r="D26" i="97"/>
  <c r="I27" i="112"/>
  <c r="L20" i="97"/>
  <c r="F16" i="94"/>
  <c r="V16" i="34"/>
  <c r="W25" i="4"/>
  <c r="V13" i="34"/>
  <c r="Y13" i="34" s="1"/>
  <c r="F13" i="94"/>
  <c r="L30" i="49"/>
  <c r="P28" i="101"/>
  <c r="Q28" i="101" s="1"/>
  <c r="T28" i="101"/>
  <c r="C13" i="111"/>
  <c r="D13" i="111" s="1"/>
  <c r="O30" i="45"/>
  <c r="V20" i="47"/>
  <c r="Y20" i="47" s="1"/>
  <c r="F20" i="95"/>
  <c r="Z21" i="101"/>
  <c r="H16" i="94"/>
  <c r="H11" i="97"/>
  <c r="W22" i="101"/>
  <c r="Z15" i="4"/>
  <c r="C28" i="56"/>
  <c r="F31" i="84"/>
  <c r="L23" i="95"/>
  <c r="C19" i="53"/>
  <c r="C24" i="52"/>
  <c r="AC13" i="125"/>
  <c r="H18" i="96"/>
  <c r="D19" i="97"/>
  <c r="C24" i="111"/>
  <c r="D24" i="111" s="1"/>
  <c r="C20" i="56"/>
  <c r="C22" i="84"/>
  <c r="L21" i="94"/>
  <c r="G18" i="98"/>
  <c r="H14" i="95"/>
  <c r="D20" i="95"/>
  <c r="J22" i="97"/>
  <c r="C12" i="57"/>
  <c r="K23" i="102"/>
  <c r="L23" i="102"/>
  <c r="Q13" i="98"/>
  <c r="C26" i="84"/>
  <c r="I26" i="84" s="1"/>
  <c r="K21" i="36"/>
  <c r="J21" i="36"/>
  <c r="P16" i="100"/>
  <c r="Q16" i="100" s="1"/>
  <c r="T16" i="100"/>
  <c r="P15" i="100"/>
  <c r="Q15" i="100" s="1"/>
  <c r="T15" i="100"/>
  <c r="H26" i="96"/>
  <c r="W28" i="4"/>
  <c r="G18" i="152"/>
  <c r="G18" i="92"/>
  <c r="O18" i="92"/>
  <c r="O18" i="152"/>
  <c r="Z27" i="101"/>
  <c r="V18" i="34"/>
  <c r="Y18" i="34" s="1"/>
  <c r="F18" i="94"/>
  <c r="C25" i="112"/>
  <c r="D25" i="112" s="1"/>
  <c r="H19" i="97"/>
  <c r="J14" i="95"/>
  <c r="K21" i="68"/>
  <c r="I17" i="92"/>
  <c r="I17" i="152"/>
  <c r="P21" i="100"/>
  <c r="Q21" i="100" s="1"/>
  <c r="T21" i="100"/>
  <c r="P27" i="4"/>
  <c r="Q27" i="4" s="1"/>
  <c r="T27" i="4"/>
  <c r="J21" i="94"/>
  <c r="H22" i="141"/>
  <c r="H22" i="108"/>
  <c r="D12" i="95"/>
  <c r="K21" i="43"/>
  <c r="L21" i="43"/>
  <c r="L10" i="94"/>
  <c r="T30" i="34"/>
  <c r="G25" i="107"/>
  <c r="J25" i="107" s="1"/>
  <c r="D27" i="107"/>
  <c r="D19" i="58"/>
  <c r="T14" i="100"/>
  <c r="P14" i="100"/>
  <c r="Q14" i="100" s="1"/>
  <c r="J14" i="94"/>
  <c r="C15" i="3"/>
  <c r="C19" i="107"/>
  <c r="C19" i="109"/>
  <c r="J20" i="97"/>
  <c r="Q18" i="152"/>
  <c r="Q18" i="92"/>
  <c r="J22" i="95"/>
  <c r="V10" i="48"/>
  <c r="F30" i="48"/>
  <c r="F10" i="96"/>
  <c r="E26" i="45"/>
  <c r="C12" i="111"/>
  <c r="D12" i="111" s="1"/>
  <c r="S20" i="92"/>
  <c r="R14" i="10"/>
  <c r="J14" i="141"/>
  <c r="J14" i="108"/>
  <c r="D28" i="107"/>
  <c r="F13" i="95"/>
  <c r="V13" i="47"/>
  <c r="Y13" i="47" s="1"/>
  <c r="Z19" i="100"/>
  <c r="C13" i="52"/>
  <c r="L20" i="94"/>
  <c r="Z23" i="101"/>
  <c r="Z12" i="101"/>
  <c r="L19" i="97"/>
  <c r="C25" i="51"/>
  <c r="L14" i="102"/>
  <c r="K14" i="102"/>
  <c r="N30" i="48"/>
  <c r="H12" i="97"/>
  <c r="C12" i="110"/>
  <c r="D12" i="110" s="1"/>
  <c r="H22" i="94"/>
  <c r="Q17" i="98"/>
  <c r="I20" i="92"/>
  <c r="C18" i="52"/>
  <c r="L26" i="94"/>
  <c r="Z12" i="4"/>
  <c r="F17" i="94"/>
  <c r="V17" i="34"/>
  <c r="D16" i="95"/>
  <c r="C18" i="54"/>
  <c r="W12" i="100"/>
  <c r="G19" i="152"/>
  <c r="G19" i="92"/>
  <c r="H26" i="97"/>
  <c r="H18" i="141"/>
  <c r="H18" i="108"/>
  <c r="D11" i="96"/>
  <c r="H11" i="95"/>
  <c r="L17" i="96"/>
  <c r="C12" i="3"/>
  <c r="C16" i="107"/>
  <c r="Z18" i="4"/>
  <c r="G23" i="107"/>
  <c r="H29" i="52"/>
  <c r="W15" i="125"/>
  <c r="N19" i="125" s="1"/>
  <c r="R29" i="55"/>
  <c r="F14" i="94"/>
  <c r="V14" i="34"/>
  <c r="W18" i="4"/>
  <c r="M18" i="98"/>
  <c r="H24" i="141"/>
  <c r="H24" i="108"/>
  <c r="C11" i="54"/>
  <c r="F29" i="54"/>
  <c r="J18" i="108"/>
  <c r="J18" i="141"/>
  <c r="C18" i="109"/>
  <c r="D18" i="109" s="1"/>
  <c r="C19" i="57"/>
  <c r="H27" i="96"/>
  <c r="L22" i="95"/>
  <c r="P29" i="55"/>
  <c r="E20" i="45"/>
  <c r="K18" i="152"/>
  <c r="K18" i="92"/>
  <c r="Z18" i="101"/>
  <c r="H29" i="54"/>
  <c r="Z18" i="100"/>
  <c r="I14" i="152"/>
  <c r="I14" i="92"/>
  <c r="C23" i="55"/>
  <c r="G15" i="92"/>
  <c r="Z19" i="4"/>
  <c r="J24" i="96"/>
  <c r="C26" i="57"/>
  <c r="C18" i="110"/>
  <c r="M27" i="112"/>
  <c r="C17" i="112"/>
  <c r="D17" i="112" s="1"/>
  <c r="W19" i="101"/>
  <c r="K20" i="92"/>
  <c r="L27" i="96"/>
  <c r="C23" i="110"/>
  <c r="D23" i="110" s="1"/>
  <c r="M19" i="92"/>
  <c r="M19" i="152"/>
  <c r="J17" i="97"/>
  <c r="J11" i="96"/>
  <c r="V19" i="47"/>
  <c r="Y19" i="47" s="1"/>
  <c r="F19" i="95"/>
  <c r="C15" i="84"/>
  <c r="I15" i="84" s="1"/>
  <c r="V18" i="49"/>
  <c r="Y18" i="49" s="1"/>
  <c r="F18" i="97"/>
  <c r="L13" i="43"/>
  <c r="K13" i="43"/>
  <c r="W21" i="68"/>
  <c r="Q17" i="152"/>
  <c r="Q17" i="92"/>
  <c r="I18" i="92"/>
  <c r="I18" i="152"/>
  <c r="C16" i="3"/>
  <c r="C20" i="107"/>
  <c r="C23" i="50"/>
  <c r="W15" i="79"/>
  <c r="Q12" i="98"/>
  <c r="J26" i="96"/>
  <c r="H26" i="95"/>
  <c r="P18" i="111"/>
  <c r="C21" i="45"/>
  <c r="C19" i="110"/>
  <c r="J14" i="96"/>
  <c r="W21" i="100"/>
  <c r="L14" i="94"/>
  <c r="J26" i="94"/>
  <c r="S15" i="92"/>
  <c r="J24" i="108"/>
  <c r="J24" i="141"/>
  <c r="C19" i="45"/>
  <c r="D13" i="155"/>
  <c r="J13" i="155" s="1"/>
  <c r="D11" i="94"/>
  <c r="N15" i="125"/>
  <c r="W25" i="100"/>
  <c r="J18" i="94"/>
  <c r="L21" i="102"/>
  <c r="K21" i="102"/>
  <c r="H27" i="95"/>
  <c r="S13" i="98"/>
  <c r="J19" i="94"/>
  <c r="Y30" i="101"/>
  <c r="Z30" i="101" s="1"/>
  <c r="Z11" i="101"/>
  <c r="K27" i="110"/>
  <c r="C18" i="112"/>
  <c r="E17" i="45"/>
  <c r="AC14" i="68"/>
  <c r="E14" i="152"/>
  <c r="E14" i="92"/>
  <c r="F12" i="95"/>
  <c r="V12" i="47"/>
  <c r="Y12" i="47" s="1"/>
  <c r="L24" i="96"/>
  <c r="E19" i="92"/>
  <c r="E19" i="152"/>
  <c r="AC19" i="68"/>
  <c r="AA19" i="68" s="1"/>
  <c r="R30" i="48"/>
  <c r="J10" i="96"/>
  <c r="D19" i="94"/>
  <c r="D21" i="155"/>
  <c r="J21" i="155" s="1"/>
  <c r="L26" i="96"/>
  <c r="W28" i="100"/>
  <c r="T13" i="100"/>
  <c r="P13" i="100"/>
  <c r="Q13" i="100" s="1"/>
  <c r="C11" i="109"/>
  <c r="P11" i="109" s="1"/>
  <c r="N19" i="79"/>
  <c r="K16" i="98"/>
  <c r="Z26" i="101"/>
  <c r="G29" i="107"/>
  <c r="V27" i="47"/>
  <c r="Y27" i="47" s="1"/>
  <c r="F27" i="95"/>
  <c r="O27" i="112"/>
  <c r="K12" i="36"/>
  <c r="J12" i="36"/>
  <c r="C26" i="110"/>
  <c r="F11" i="96"/>
  <c r="V11" i="48"/>
  <c r="Y11" i="48" s="1"/>
  <c r="P19" i="112"/>
  <c r="C14" i="84"/>
  <c r="W15" i="100"/>
  <c r="D24" i="97"/>
  <c r="F13" i="97"/>
  <c r="V13" i="49"/>
  <c r="Y13" i="49" s="1"/>
  <c r="C11" i="52"/>
  <c r="F29" i="52"/>
  <c r="Z17" i="100"/>
  <c r="S14" i="98"/>
  <c r="C21" i="56"/>
  <c r="C16" i="111"/>
  <c r="H25" i="95"/>
  <c r="C16" i="54"/>
  <c r="H17" i="108"/>
  <c r="H17" i="141"/>
  <c r="D19" i="95"/>
  <c r="T15" i="125"/>
  <c r="L19" i="125" s="1"/>
  <c r="W21" i="101"/>
  <c r="C27" i="50"/>
  <c r="C17" i="56"/>
  <c r="I12" i="92"/>
  <c r="I12" i="152"/>
  <c r="K16" i="68"/>
  <c r="L12" i="97"/>
  <c r="K27" i="102"/>
  <c r="J24" i="95"/>
  <c r="C14" i="52"/>
  <c r="Y30" i="4"/>
  <c r="Z30" i="4" s="1"/>
  <c r="Z11" i="4"/>
  <c r="C26" i="55"/>
  <c r="J17" i="96"/>
  <c r="N17" i="96" s="1"/>
  <c r="I27" i="110"/>
  <c r="C17" i="110"/>
  <c r="D17" i="110" s="1"/>
  <c r="Q19" i="58"/>
  <c r="L23" i="43"/>
  <c r="K23" i="43"/>
  <c r="P16" i="101"/>
  <c r="Q16" i="101" s="1"/>
  <c r="T16" i="101"/>
  <c r="I19" i="92"/>
  <c r="I19" i="152"/>
  <c r="J23" i="97"/>
  <c r="L20" i="108"/>
  <c r="J19" i="97"/>
  <c r="L19" i="108"/>
  <c r="P26" i="4"/>
  <c r="Q26" i="4" s="1"/>
  <c r="T26" i="4"/>
  <c r="K18" i="102"/>
  <c r="L18" i="102"/>
  <c r="C13" i="110"/>
  <c r="D13" i="110" s="1"/>
  <c r="J12" i="108"/>
  <c r="J12" i="141"/>
  <c r="E24" i="45"/>
  <c r="K26" i="102"/>
  <c r="L26" i="102"/>
  <c r="F13" i="96"/>
  <c r="V13" i="48"/>
  <c r="Y13" i="48" s="1"/>
  <c r="V17" i="49"/>
  <c r="Y17" i="49" s="1"/>
  <c r="F17" i="97"/>
  <c r="H23" i="94"/>
  <c r="P13" i="112"/>
  <c r="C18" i="51"/>
  <c r="C24" i="56"/>
  <c r="D18" i="96"/>
  <c r="K20" i="43"/>
  <c r="L20" i="43"/>
  <c r="C16" i="84"/>
  <c r="E19" i="58"/>
  <c r="C13" i="55"/>
  <c r="E13" i="152"/>
  <c r="AC13" i="68"/>
  <c r="E13" i="92"/>
  <c r="J17" i="141"/>
  <c r="J17" i="108"/>
  <c r="C25" i="111"/>
  <c r="S17" i="98"/>
  <c r="C20" i="84"/>
  <c r="T23" i="101"/>
  <c r="P23" i="101"/>
  <c r="Q23" i="101" s="1"/>
  <c r="C14" i="54"/>
  <c r="W14" i="100"/>
  <c r="L15" i="43"/>
  <c r="K15" i="43"/>
  <c r="H21" i="95"/>
  <c r="Z28" i="101"/>
  <c r="L24" i="97"/>
  <c r="C23" i="56"/>
  <c r="C14" i="57"/>
  <c r="C24" i="112"/>
  <c r="T24" i="10"/>
  <c r="U24" i="10" s="1"/>
  <c r="F24" i="108"/>
  <c r="F24" i="141"/>
  <c r="W23" i="101"/>
  <c r="C23" i="51"/>
  <c r="O27" i="111"/>
  <c r="W24" i="4"/>
  <c r="L20" i="96"/>
  <c r="V21" i="49"/>
  <c r="Y21" i="49" s="1"/>
  <c r="F21" i="97"/>
  <c r="M14" i="92"/>
  <c r="M14" i="152"/>
  <c r="C16" i="110"/>
  <c r="J20" i="108"/>
  <c r="J20" i="141"/>
  <c r="J25" i="97"/>
  <c r="W12" i="101"/>
  <c r="M29" i="52"/>
  <c r="E16" i="98"/>
  <c r="AC16" i="79"/>
  <c r="AA16" i="79" s="1"/>
  <c r="E19" i="79"/>
  <c r="E19" i="98" s="1"/>
  <c r="Z23" i="100"/>
  <c r="C25" i="110"/>
  <c r="D20" i="107"/>
  <c r="E20" i="107" s="1"/>
  <c r="Z22" i="4"/>
  <c r="F10" i="95"/>
  <c r="F30" i="47"/>
  <c r="V10" i="47"/>
  <c r="H11" i="141"/>
  <c r="H11" i="108"/>
  <c r="M29" i="56"/>
  <c r="H30" i="48"/>
  <c r="C12" i="52"/>
  <c r="C18" i="56"/>
  <c r="C13" i="53"/>
  <c r="J27" i="36"/>
  <c r="K27" i="36"/>
  <c r="C13" i="50"/>
  <c r="C12" i="55"/>
  <c r="W13" i="100"/>
  <c r="D21" i="97"/>
  <c r="J22" i="94"/>
  <c r="W13" i="4"/>
  <c r="T24" i="101"/>
  <c r="P24" i="101"/>
  <c r="Q24" i="101" s="1"/>
  <c r="F26" i="96"/>
  <c r="V26" i="48"/>
  <c r="Y26" i="48" s="1"/>
  <c r="C10" i="112"/>
  <c r="D10" i="112" s="1"/>
  <c r="C25" i="54"/>
  <c r="C28" i="107"/>
  <c r="C24" i="3"/>
  <c r="D13" i="97"/>
  <c r="C25" i="52"/>
  <c r="C28" i="53"/>
  <c r="M29" i="51"/>
  <c r="J26" i="141"/>
  <c r="J26" i="108"/>
  <c r="C15" i="55"/>
  <c r="P15" i="101"/>
  <c r="Q15" i="101" s="1"/>
  <c r="T15" i="101"/>
  <c r="C21" i="55"/>
  <c r="C11" i="110"/>
  <c r="D11" i="110" s="1"/>
  <c r="V10" i="34"/>
  <c r="F30" i="34"/>
  <c r="F10" i="94"/>
  <c r="D18" i="107"/>
  <c r="T30" i="47"/>
  <c r="L10" i="95"/>
  <c r="S18" i="92"/>
  <c r="S18" i="152"/>
  <c r="C15" i="52"/>
  <c r="C21" i="84"/>
  <c r="E27" i="112"/>
  <c r="C9" i="112"/>
  <c r="F18" i="108"/>
  <c r="F18" i="141"/>
  <c r="T18" i="10"/>
  <c r="G13" i="92"/>
  <c r="G13" i="152"/>
  <c r="Z15" i="79"/>
  <c r="S12" i="98"/>
  <c r="J20" i="95"/>
  <c r="N20" i="95" s="1"/>
  <c r="Q20" i="95" s="1"/>
  <c r="V30" i="4"/>
  <c r="W30" i="4" s="1"/>
  <c r="W11" i="4"/>
  <c r="F14" i="97"/>
  <c r="V14" i="49"/>
  <c r="Y14" i="49" s="1"/>
  <c r="L27" i="108"/>
  <c r="V27" i="34"/>
  <c r="F27" i="94"/>
  <c r="C17" i="109"/>
  <c r="T16" i="4"/>
  <c r="P16" i="4"/>
  <c r="Q16" i="4" s="1"/>
  <c r="J26" i="97"/>
  <c r="F11" i="97"/>
  <c r="V11" i="49"/>
  <c r="Y11" i="49" s="1"/>
  <c r="H25" i="141"/>
  <c r="H25" i="108"/>
  <c r="L14" i="95"/>
  <c r="L26" i="95"/>
  <c r="F22" i="97"/>
  <c r="V22" i="49"/>
  <c r="Y22" i="49" s="1"/>
  <c r="T27" i="100"/>
  <c r="P27" i="100"/>
  <c r="Q27" i="100" s="1"/>
  <c r="H15" i="141"/>
  <c r="H15" i="108"/>
  <c r="L16" i="97"/>
  <c r="W22" i="100"/>
  <c r="L27" i="97"/>
  <c r="J13" i="94"/>
  <c r="C24" i="51"/>
  <c r="H15" i="96"/>
  <c r="W20" i="101"/>
  <c r="Z20" i="100"/>
  <c r="H17" i="94"/>
  <c r="T21" i="101"/>
  <c r="P21" i="101"/>
  <c r="Q21" i="101" s="1"/>
  <c r="H22" i="95"/>
  <c r="C11" i="112"/>
  <c r="D11" i="112" s="1"/>
  <c r="T23" i="10"/>
  <c r="F23" i="108"/>
  <c r="F23" i="141"/>
  <c r="L30" i="48"/>
  <c r="F21" i="96"/>
  <c r="V21" i="48"/>
  <c r="Y21" i="48" s="1"/>
  <c r="C15" i="112"/>
  <c r="D15" i="112" s="1"/>
  <c r="L25" i="94"/>
  <c r="J10" i="94"/>
  <c r="R30" i="34"/>
  <c r="H21" i="94"/>
  <c r="T14" i="101"/>
  <c r="P14" i="101"/>
  <c r="Q14" i="101" s="1"/>
  <c r="C14" i="55"/>
  <c r="V11" i="34"/>
  <c r="F11" i="94"/>
  <c r="W12" i="4"/>
  <c r="L19" i="96"/>
  <c r="J12" i="95"/>
  <c r="J13" i="97"/>
  <c r="C20" i="55"/>
  <c r="H27" i="108"/>
  <c r="H27" i="141"/>
  <c r="Q15" i="125"/>
  <c r="P25" i="4"/>
  <c r="Q25" i="4" s="1"/>
  <c r="T25" i="4"/>
  <c r="K22" i="36"/>
  <c r="J22" i="36"/>
  <c r="C16" i="57"/>
  <c r="K17" i="152"/>
  <c r="N21" i="68"/>
  <c r="K17" i="92"/>
  <c r="S30" i="4"/>
  <c r="T30" i="4" s="1"/>
  <c r="P11" i="4"/>
  <c r="Q11" i="4" s="1"/>
  <c r="T11" i="4"/>
  <c r="C12" i="53"/>
  <c r="G15" i="107"/>
  <c r="C10" i="111"/>
  <c r="D10" i="111" s="1"/>
  <c r="C25" i="50"/>
  <c r="W24" i="100"/>
  <c r="C10" i="109"/>
  <c r="D10" i="109" s="1"/>
  <c r="Z17" i="4"/>
  <c r="T22" i="4"/>
  <c r="P22" i="4"/>
  <c r="Q22" i="4" s="1"/>
  <c r="V23" i="34"/>
  <c r="F23" i="94"/>
  <c r="D23" i="107"/>
  <c r="C19" i="58"/>
  <c r="Q20" i="92"/>
  <c r="V18" i="48"/>
  <c r="Y18" i="48" s="1"/>
  <c r="F18" i="96"/>
  <c r="I27" i="109"/>
  <c r="E18" i="92"/>
  <c r="E18" i="152"/>
  <c r="AC18" i="68"/>
  <c r="AA18" i="68" s="1"/>
  <c r="J23" i="95"/>
  <c r="K27" i="43"/>
  <c r="L27" i="43"/>
  <c r="L21" i="97"/>
  <c r="L11" i="94"/>
  <c r="M27" i="110"/>
  <c r="P29" i="52"/>
  <c r="C15" i="111"/>
  <c r="C27" i="56"/>
  <c r="T27" i="101"/>
  <c r="P27" i="101"/>
  <c r="Q27" i="101" s="1"/>
  <c r="M27" i="111"/>
  <c r="C17" i="50"/>
  <c r="H10" i="95"/>
  <c r="P30" i="47"/>
  <c r="J18" i="95"/>
  <c r="H11" i="94"/>
  <c r="L12" i="102"/>
  <c r="K12" i="102"/>
  <c r="F29" i="50"/>
  <c r="I29" i="50" s="1"/>
  <c r="C11" i="50"/>
  <c r="J11" i="95"/>
  <c r="C24" i="110"/>
  <c r="D24" i="110" s="1"/>
  <c r="P16" i="110"/>
  <c r="AC13" i="79"/>
  <c r="AA13" i="79" s="1"/>
  <c r="E13" i="98"/>
  <c r="O19" i="92"/>
  <c r="O19" i="152"/>
  <c r="D10" i="96"/>
  <c r="D30" i="48"/>
  <c r="V20" i="49"/>
  <c r="Y20" i="49" s="1"/>
  <c r="F20" i="97"/>
  <c r="T19" i="79"/>
  <c r="O16" i="98"/>
  <c r="C28" i="84"/>
  <c r="K29" i="52"/>
  <c r="K14" i="152"/>
  <c r="K14" i="92"/>
  <c r="P29" i="57"/>
  <c r="S29" i="57" s="1"/>
  <c r="K25" i="36"/>
  <c r="J25" i="36"/>
  <c r="F12" i="141"/>
  <c r="F12" i="108"/>
  <c r="T12" i="10"/>
  <c r="F18" i="95"/>
  <c r="V18" i="47"/>
  <c r="Y18" i="47" s="1"/>
  <c r="H26" i="94"/>
  <c r="V26" i="49"/>
  <c r="Y26" i="49" s="1"/>
  <c r="F26" i="97"/>
  <c r="C22" i="50"/>
  <c r="L20" i="95"/>
  <c r="K13" i="152"/>
  <c r="K13" i="92"/>
  <c r="K26" i="43"/>
  <c r="L26" i="43"/>
  <c r="S18" i="98"/>
  <c r="C25" i="107"/>
  <c r="E25" i="107" s="1"/>
  <c r="C21" i="3"/>
  <c r="V16" i="47"/>
  <c r="Y16" i="47" s="1"/>
  <c r="F16" i="95"/>
  <c r="D21" i="94"/>
  <c r="D23" i="155"/>
  <c r="J23" i="155" s="1"/>
  <c r="C28" i="57"/>
  <c r="K19" i="58"/>
  <c r="P20" i="100"/>
  <c r="Q20" i="100" s="1"/>
  <c r="T20" i="100"/>
  <c r="P29" i="50"/>
  <c r="C20" i="57"/>
  <c r="L21" i="108"/>
  <c r="E23" i="45"/>
  <c r="T19" i="4"/>
  <c r="P19" i="4"/>
  <c r="Q19" i="4" s="1"/>
  <c r="Q14" i="98"/>
  <c r="W23" i="4"/>
  <c r="H14" i="94"/>
  <c r="C15" i="56"/>
  <c r="T20" i="4"/>
  <c r="P20" i="4"/>
  <c r="Q20" i="4" s="1"/>
  <c r="Z16" i="100"/>
  <c r="C22" i="53"/>
  <c r="N16" i="68"/>
  <c r="K12" i="152"/>
  <c r="K12" i="92"/>
  <c r="G14" i="92"/>
  <c r="G14" i="152"/>
  <c r="P14" i="4"/>
  <c r="Q14" i="4" s="1"/>
  <c r="T14" i="4"/>
  <c r="E16" i="45"/>
  <c r="K19" i="43"/>
  <c r="L19" i="43"/>
  <c r="D19" i="155"/>
  <c r="D17" i="94"/>
  <c r="L13" i="96"/>
  <c r="C11" i="56"/>
  <c r="F29" i="56"/>
  <c r="J12" i="94"/>
  <c r="C16" i="109"/>
  <c r="D16" i="109" s="1"/>
  <c r="C28" i="51"/>
  <c r="C28" i="55"/>
  <c r="C17" i="45"/>
  <c r="W14" i="4"/>
  <c r="J23" i="108"/>
  <c r="J23" i="141"/>
  <c r="J30" i="49"/>
  <c r="Z12" i="100"/>
  <c r="C27" i="84"/>
  <c r="K15" i="92"/>
  <c r="C15" i="110"/>
  <c r="D15" i="110" s="1"/>
  <c r="H18" i="94"/>
  <c r="K15" i="36"/>
  <c r="J15" i="36"/>
  <c r="H14" i="96"/>
  <c r="J16" i="95"/>
  <c r="V24" i="47"/>
  <c r="Y24" i="47" s="1"/>
  <c r="F24" i="95"/>
  <c r="N24" i="95" s="1"/>
  <c r="J23" i="36"/>
  <c r="K23" i="36"/>
  <c r="T16" i="10"/>
  <c r="F16" i="108"/>
  <c r="F16" i="141"/>
  <c r="P17" i="100"/>
  <c r="Q17" i="100" s="1"/>
  <c r="T17" i="100"/>
  <c r="I16" i="98"/>
  <c r="K19" i="79"/>
  <c r="C31" i="36"/>
  <c r="C17" i="57"/>
  <c r="R29" i="56"/>
  <c r="G17" i="98"/>
  <c r="W15" i="4"/>
  <c r="G16" i="98"/>
  <c r="H19" i="79"/>
  <c r="C22" i="55"/>
  <c r="L15" i="97"/>
  <c r="H22" i="97"/>
  <c r="C28" i="50"/>
  <c r="F15" i="95"/>
  <c r="V15" i="47"/>
  <c r="Y15" i="47" s="1"/>
  <c r="J16" i="36"/>
  <c r="K16" i="36"/>
  <c r="C16" i="45"/>
  <c r="C13" i="3"/>
  <c r="C17" i="107"/>
  <c r="V21" i="47"/>
  <c r="Y21" i="47" s="1"/>
  <c r="F21" i="95"/>
  <c r="H12" i="95"/>
  <c r="L26" i="97"/>
  <c r="C25" i="3"/>
  <c r="C29" i="107"/>
  <c r="C29" i="45"/>
  <c r="C15" i="51"/>
  <c r="R29" i="54"/>
  <c r="T26" i="101"/>
  <c r="P26" i="101"/>
  <c r="Q26" i="101" s="1"/>
  <c r="J13" i="141"/>
  <c r="J13" i="108"/>
  <c r="J15" i="95"/>
  <c r="C26" i="111"/>
  <c r="P26" i="111" s="1"/>
  <c r="C23" i="52"/>
  <c r="C26" i="109"/>
  <c r="C20" i="109"/>
  <c r="M27" i="109"/>
  <c r="Q18" i="98"/>
  <c r="K14" i="43"/>
  <c r="L14" i="43"/>
  <c r="Q13" i="152"/>
  <c r="Q13" i="92"/>
  <c r="C11" i="51"/>
  <c r="F29" i="51"/>
  <c r="C12" i="50"/>
  <c r="C21" i="50"/>
  <c r="D16" i="155"/>
  <c r="J16" i="155" s="1"/>
  <c r="D14" i="94"/>
  <c r="L22" i="96"/>
  <c r="H15" i="95"/>
  <c r="J26" i="95"/>
  <c r="H27" i="94"/>
  <c r="D25" i="155"/>
  <c r="D23" i="94"/>
  <c r="D20" i="97"/>
  <c r="H20" i="94"/>
  <c r="Z15" i="125"/>
  <c r="O19" i="125" s="1"/>
  <c r="L18" i="96"/>
  <c r="F15" i="97"/>
  <c r="V15" i="49"/>
  <c r="Y15" i="49" s="1"/>
  <c r="L24" i="102"/>
  <c r="K24" i="102"/>
  <c r="T22" i="10"/>
  <c r="F22" i="108"/>
  <c r="F22" i="141"/>
  <c r="V27" i="49"/>
  <c r="Y27" i="49" s="1"/>
  <c r="F27" i="97"/>
  <c r="C14" i="111"/>
  <c r="D22" i="97"/>
  <c r="V20" i="34"/>
  <c r="F20" i="94"/>
  <c r="Z15" i="101"/>
  <c r="G30" i="107"/>
  <c r="J30" i="107" s="1"/>
  <c r="G27" i="112"/>
  <c r="D29" i="10"/>
  <c r="K18" i="36"/>
  <c r="J18" i="36"/>
  <c r="L14" i="108"/>
  <c r="X14" i="10"/>
  <c r="W27" i="101"/>
  <c r="Z14" i="100"/>
  <c r="C12" i="54"/>
  <c r="M14" i="98"/>
  <c r="L15" i="102"/>
  <c r="K15" i="102"/>
  <c r="J14" i="36"/>
  <c r="K14" i="36"/>
  <c r="H20" i="108"/>
  <c r="H20" i="141"/>
  <c r="L12" i="108"/>
  <c r="C20" i="111"/>
  <c r="I30" i="45"/>
  <c r="E12" i="45"/>
  <c r="H16" i="95"/>
  <c r="J19" i="95"/>
  <c r="R30" i="47"/>
  <c r="J10" i="95"/>
  <c r="J27" i="95"/>
  <c r="W19" i="100"/>
  <c r="C14" i="50"/>
  <c r="H25" i="96"/>
  <c r="H13" i="94"/>
  <c r="T13" i="4"/>
  <c r="P13" i="4"/>
  <c r="Q13" i="4" s="1"/>
  <c r="K29" i="55"/>
  <c r="G22" i="107"/>
  <c r="J22" i="96"/>
  <c r="I19" i="58"/>
  <c r="C14" i="53"/>
  <c r="Z28" i="100"/>
  <c r="J13" i="96"/>
  <c r="L16" i="95"/>
  <c r="W20" i="4"/>
  <c r="L17" i="102"/>
  <c r="K17" i="102"/>
  <c r="H21" i="68"/>
  <c r="H23" i="68" s="1"/>
  <c r="G17" i="152"/>
  <c r="G21" i="152" s="1"/>
  <c r="W17" i="152" s="1"/>
  <c r="G17" i="92"/>
  <c r="D15" i="97"/>
  <c r="O19" i="58"/>
  <c r="H20" i="95"/>
  <c r="K10" i="102"/>
  <c r="J29" i="102"/>
  <c r="L29" i="102" s="1"/>
  <c r="L10" i="102"/>
  <c r="G31" i="107"/>
  <c r="H15" i="125"/>
  <c r="F19" i="125" s="1"/>
  <c r="K17" i="98"/>
  <c r="F25" i="94"/>
  <c r="V25" i="34"/>
  <c r="L17" i="108"/>
  <c r="T26" i="10"/>
  <c r="F26" i="108"/>
  <c r="F26" i="141"/>
  <c r="N26" i="141" s="1"/>
  <c r="C23" i="45"/>
  <c r="P21" i="4"/>
  <c r="Q21" i="4" s="1"/>
  <c r="T21" i="4"/>
  <c r="L11" i="43"/>
  <c r="K11" i="43"/>
  <c r="J31" i="43"/>
  <c r="C19" i="50"/>
  <c r="C22" i="110"/>
  <c r="P22" i="110" s="1"/>
  <c r="K12" i="43"/>
  <c r="L12" i="43"/>
  <c r="Q19" i="92"/>
  <c r="Q19" i="152"/>
  <c r="C15" i="53"/>
  <c r="W29" i="10"/>
  <c r="L10" i="108"/>
  <c r="G27" i="110"/>
  <c r="C19" i="84"/>
  <c r="C26" i="53"/>
  <c r="H16" i="108"/>
  <c r="H16" i="141"/>
  <c r="D25" i="97"/>
  <c r="L18" i="94"/>
  <c r="F25" i="141"/>
  <c r="N25" i="141" s="1"/>
  <c r="T25" i="10"/>
  <c r="C28" i="106"/>
  <c r="F25" i="108"/>
  <c r="Z25" i="101"/>
  <c r="Z26" i="4"/>
  <c r="F27" i="96"/>
  <c r="V27" i="48"/>
  <c r="Y27" i="48" s="1"/>
  <c r="W22" i="4"/>
  <c r="V19" i="34"/>
  <c r="F19" i="94"/>
  <c r="C15" i="107"/>
  <c r="C11" i="3"/>
  <c r="H13" i="96"/>
  <c r="Q29" i="10"/>
  <c r="J10" i="141"/>
  <c r="N10" i="141" s="1"/>
  <c r="J10" i="108"/>
  <c r="J19" i="96"/>
  <c r="E19" i="45"/>
  <c r="H24" i="97"/>
  <c r="N24" i="97" s="1"/>
  <c r="Q24" i="97" s="1"/>
  <c r="C22" i="57"/>
  <c r="Z13" i="4"/>
  <c r="J27" i="96"/>
  <c r="W27" i="100"/>
  <c r="C21" i="111"/>
  <c r="E17" i="152"/>
  <c r="AC17" i="68"/>
  <c r="E17" i="92"/>
  <c r="E21" i="68"/>
  <c r="L16" i="96"/>
  <c r="E27" i="45"/>
  <c r="C23" i="109"/>
  <c r="P23" i="109" s="1"/>
  <c r="E18" i="98"/>
  <c r="AC18" i="79"/>
  <c r="D18" i="94"/>
  <c r="D20" i="155"/>
  <c r="J20" i="155" s="1"/>
  <c r="L13" i="94"/>
  <c r="G13" i="98"/>
  <c r="H15" i="94"/>
  <c r="L24" i="94"/>
  <c r="O27" i="110"/>
  <c r="I13" i="98"/>
  <c r="W18" i="101"/>
  <c r="W16" i="101"/>
  <c r="J13" i="36"/>
  <c r="K13" i="36"/>
  <c r="C25" i="57"/>
  <c r="P29" i="54"/>
  <c r="C20" i="45"/>
  <c r="D24" i="95"/>
  <c r="L17" i="94"/>
  <c r="N17" i="94" s="1"/>
  <c r="D19" i="96"/>
  <c r="C23" i="54"/>
  <c r="D29" i="102"/>
  <c r="L23" i="96"/>
  <c r="F21" i="141"/>
  <c r="T21" i="10"/>
  <c r="F21" i="108"/>
  <c r="L17" i="97"/>
  <c r="J16" i="97"/>
  <c r="J30" i="34"/>
  <c r="D24" i="107"/>
  <c r="I31" i="36"/>
  <c r="K31" i="36" s="1"/>
  <c r="K11" i="36"/>
  <c r="J11" i="36"/>
  <c r="D10" i="94"/>
  <c r="D12" i="155"/>
  <c r="F12" i="155" s="1"/>
  <c r="D30" i="34"/>
  <c r="T19" i="101"/>
  <c r="P19" i="101"/>
  <c r="Q19" i="101" s="1"/>
  <c r="H10" i="96"/>
  <c r="P30" i="48"/>
  <c r="H17" i="97"/>
  <c r="D21" i="107"/>
  <c r="C26" i="3"/>
  <c r="C30" i="107"/>
  <c r="E30" i="107" s="1"/>
  <c r="Z21" i="100"/>
  <c r="H27" i="97"/>
  <c r="F23" i="96"/>
  <c r="V23" i="48"/>
  <c r="Y23" i="48" s="1"/>
  <c r="C9" i="109"/>
  <c r="E27" i="109"/>
  <c r="J12" i="96"/>
  <c r="P25" i="100"/>
  <c r="Q25" i="100" s="1"/>
  <c r="T25" i="100"/>
  <c r="K13" i="102"/>
  <c r="L13" i="102"/>
  <c r="D12" i="97"/>
  <c r="F22" i="94"/>
  <c r="V22" i="34"/>
  <c r="H18" i="97"/>
  <c r="D19" i="107"/>
  <c r="C9" i="111"/>
  <c r="E27" i="111"/>
  <c r="E25" i="45"/>
  <c r="D31" i="107"/>
  <c r="L16" i="108"/>
  <c r="P29" i="51"/>
  <c r="E27" i="110"/>
  <c r="C9" i="110"/>
  <c r="W26" i="101"/>
  <c r="I17" i="98"/>
  <c r="F20" i="96"/>
  <c r="V20" i="48"/>
  <c r="Y20" i="48" s="1"/>
  <c r="H22" i="96"/>
  <c r="L15" i="108"/>
  <c r="K16" i="43"/>
  <c r="L16" i="43"/>
  <c r="K29" i="53"/>
  <c r="Y30" i="100"/>
  <c r="Z30" i="100" s="1"/>
  <c r="Z11" i="100"/>
  <c r="R19" i="58"/>
  <c r="J30" i="48"/>
  <c r="D10" i="95"/>
  <c r="D30" i="47"/>
  <c r="C21" i="109"/>
  <c r="D21" i="109" s="1"/>
  <c r="D14" i="107"/>
  <c r="J14" i="107" s="1"/>
  <c r="H14" i="107" s="1"/>
  <c r="H31" i="106"/>
  <c r="J15" i="97"/>
  <c r="L13" i="108"/>
  <c r="M29" i="55"/>
  <c r="L25" i="43"/>
  <c r="K25" i="43"/>
  <c r="W14" i="101"/>
  <c r="W24" i="101"/>
  <c r="H25" i="94"/>
  <c r="K29" i="50"/>
  <c r="N29" i="50" s="1"/>
  <c r="G27" i="111"/>
  <c r="K18" i="98"/>
  <c r="J25" i="95"/>
  <c r="T20" i="101"/>
  <c r="P20" i="101"/>
  <c r="Q20" i="101" s="1"/>
  <c r="H29" i="50"/>
  <c r="Z25" i="100"/>
  <c r="D17" i="107"/>
  <c r="C13" i="57"/>
  <c r="R29" i="53"/>
  <c r="S29" i="53" s="1"/>
  <c r="K22" i="43"/>
  <c r="L22" i="43"/>
  <c r="C23" i="111"/>
  <c r="P23" i="111" s="1"/>
  <c r="L22" i="102"/>
  <c r="K22" i="102"/>
  <c r="F12" i="96"/>
  <c r="V12" i="48"/>
  <c r="Y12" i="48" s="1"/>
  <c r="H14" i="108"/>
  <c r="N14" i="108" s="1"/>
  <c r="M14" i="108" s="1"/>
  <c r="H14" i="141"/>
  <c r="O20" i="92"/>
  <c r="E15" i="125"/>
  <c r="AC12" i="125"/>
  <c r="W17" i="4"/>
  <c r="H24" i="94"/>
  <c r="D23" i="95"/>
  <c r="D15" i="107"/>
  <c r="J15" i="107" s="1"/>
  <c r="C24" i="55"/>
  <c r="Z27" i="100"/>
  <c r="J23" i="94"/>
  <c r="N23" i="94" s="1"/>
  <c r="Q23" i="94" s="1"/>
  <c r="C16" i="52"/>
  <c r="C25" i="55"/>
  <c r="J22" i="108"/>
  <c r="J22" i="141"/>
  <c r="D13" i="96"/>
  <c r="F17" i="108"/>
  <c r="N17" i="108" s="1"/>
  <c r="I17" i="108" s="1"/>
  <c r="T17" i="10"/>
  <c r="F17" i="141"/>
  <c r="W28" i="101"/>
  <c r="G19" i="107"/>
  <c r="E22" i="45"/>
  <c r="E14" i="45"/>
  <c r="Z24" i="100"/>
  <c r="C17" i="111"/>
  <c r="D17" i="111" s="1"/>
  <c r="C17" i="55"/>
  <c r="C15" i="109"/>
  <c r="D15" i="109" s="1"/>
  <c r="T21" i="68"/>
  <c r="T23" i="68" s="1"/>
  <c r="O17" i="152"/>
  <c r="O17" i="92"/>
  <c r="G17" i="107"/>
  <c r="D22" i="155"/>
  <c r="F22" i="155" s="1"/>
  <c r="G22" i="155" s="1"/>
  <c r="D20" i="94"/>
  <c r="W25" i="101"/>
  <c r="K11" i="102"/>
  <c r="L11" i="102"/>
  <c r="E13" i="45"/>
  <c r="M18" i="152"/>
  <c r="M18" i="92"/>
  <c r="L14" i="96"/>
  <c r="N14" i="96" s="1"/>
  <c r="Q14" i="96" s="1"/>
  <c r="C20" i="54"/>
  <c r="G21" i="107"/>
  <c r="J21" i="107" s="1"/>
  <c r="K25" i="102"/>
  <c r="L25" i="102"/>
  <c r="G18" i="107"/>
  <c r="I17" i="84"/>
  <c r="C11" i="111"/>
  <c r="G24" i="107"/>
  <c r="C14" i="110"/>
  <c r="D14" i="110" s="1"/>
  <c r="Q15" i="79"/>
  <c r="M12" i="98"/>
  <c r="M15" i="98" s="1"/>
  <c r="Z14" i="98" s="1"/>
  <c r="W11" i="101"/>
  <c r="V30" i="101"/>
  <c r="W30" i="101" s="1"/>
  <c r="C20" i="112"/>
  <c r="D20" i="112" s="1"/>
  <c r="M16" i="98"/>
  <c r="Q19" i="79"/>
  <c r="H21" i="96"/>
  <c r="K29" i="54"/>
  <c r="S19" i="92"/>
  <c r="S19" i="152"/>
  <c r="C26" i="52"/>
  <c r="O14" i="98"/>
  <c r="L27" i="95"/>
  <c r="C28" i="52"/>
  <c r="D16" i="97"/>
  <c r="C10" i="110"/>
  <c r="C16" i="56"/>
  <c r="H19" i="94"/>
  <c r="Z13" i="100"/>
  <c r="F29" i="53"/>
  <c r="C11" i="53"/>
  <c r="C24" i="57"/>
  <c r="H12" i="96"/>
  <c r="H23" i="108"/>
  <c r="H23" i="141"/>
  <c r="C22" i="52"/>
  <c r="C18" i="53"/>
  <c r="J20" i="96"/>
  <c r="N20" i="96" s="1"/>
  <c r="E14" i="98"/>
  <c r="AC14" i="79"/>
  <c r="C18" i="50"/>
  <c r="T12" i="101"/>
  <c r="P12" i="101"/>
  <c r="Q12" i="101" s="1"/>
  <c r="J16" i="94"/>
  <c r="M17" i="98"/>
  <c r="H21" i="97"/>
  <c r="C26" i="106"/>
  <c r="C14" i="56"/>
  <c r="Z16" i="4"/>
  <c r="L17" i="43"/>
  <c r="K17" i="43"/>
  <c r="C22" i="109"/>
  <c r="D22" i="109" s="1"/>
  <c r="L30" i="47"/>
  <c r="L19" i="95"/>
  <c r="C21" i="107"/>
  <c r="E21" i="107" s="1"/>
  <c r="C17" i="3"/>
  <c r="C20" i="50"/>
  <c r="C24" i="107"/>
  <c r="C20" i="3"/>
  <c r="F25" i="96"/>
  <c r="V25" i="48"/>
  <c r="Y25" i="48" s="1"/>
  <c r="C17" i="106"/>
  <c r="C25" i="109"/>
  <c r="D25" i="109" s="1"/>
  <c r="C24" i="50"/>
  <c r="L26" i="108"/>
  <c r="C23" i="84"/>
  <c r="I14" i="98"/>
  <c r="P19" i="58"/>
  <c r="H15" i="97"/>
  <c r="L18" i="95"/>
  <c r="F16" i="96"/>
  <c r="V16" i="48"/>
  <c r="Y16" i="48" s="1"/>
  <c r="Z23" i="4"/>
  <c r="L10" i="97"/>
  <c r="T30" i="49"/>
  <c r="W16" i="4"/>
  <c r="Z24" i="4"/>
  <c r="C19" i="111"/>
  <c r="D19" i="111" s="1"/>
  <c r="E20" i="92"/>
  <c r="AC20" i="68"/>
  <c r="C22" i="111"/>
  <c r="D22" i="111" s="1"/>
  <c r="C27" i="54"/>
  <c r="J18" i="97"/>
  <c r="M29" i="53"/>
  <c r="C26" i="56"/>
  <c r="C21" i="53"/>
  <c r="W27" i="4"/>
  <c r="D22" i="95"/>
  <c r="R29" i="50"/>
  <c r="C25" i="53"/>
  <c r="G27" i="107"/>
  <c r="J27" i="107" s="1"/>
  <c r="K27" i="107" s="1"/>
  <c r="J30" i="47"/>
  <c r="L25" i="108"/>
  <c r="P28" i="4"/>
  <c r="Q28" i="4" s="1"/>
  <c r="T28" i="4"/>
  <c r="E28" i="45"/>
  <c r="M17" i="152"/>
  <c r="M21" i="152" s="1"/>
  <c r="Z18" i="152" s="1"/>
  <c r="M17" i="92"/>
  <c r="Q21" i="68"/>
  <c r="Q23" i="68" s="1"/>
  <c r="W26" i="100"/>
  <c r="C26" i="54"/>
  <c r="E12" i="92"/>
  <c r="AC12" i="68"/>
  <c r="E12" i="152"/>
  <c r="E16" i="68"/>
  <c r="L13" i="95"/>
  <c r="H16" i="96"/>
  <c r="Q16" i="98"/>
  <c r="W19" i="79"/>
  <c r="C17" i="52"/>
  <c r="I12" i="98"/>
  <c r="K15" i="79"/>
  <c r="C28" i="54"/>
  <c r="H13" i="95"/>
  <c r="E15" i="45"/>
  <c r="P29" i="56"/>
  <c r="H16" i="97"/>
  <c r="C20" i="52"/>
  <c r="Z17" i="101"/>
  <c r="C12" i="45"/>
  <c r="G30" i="45"/>
  <c r="J27" i="141"/>
  <c r="J27" i="108"/>
  <c r="W17" i="100"/>
  <c r="C19" i="54"/>
  <c r="T25" i="101"/>
  <c r="P25" i="101"/>
  <c r="Q25" i="101" s="1"/>
  <c r="C27" i="55"/>
  <c r="H29" i="51"/>
  <c r="C16" i="112"/>
  <c r="G27" i="109"/>
  <c r="W15" i="101"/>
  <c r="V24" i="34"/>
  <c r="F24" i="94"/>
  <c r="J15" i="108"/>
  <c r="J15" i="141"/>
  <c r="N15" i="141" s="1"/>
  <c r="D31" i="43"/>
  <c r="H30" i="34"/>
  <c r="C24" i="53"/>
  <c r="C27" i="45"/>
  <c r="C22" i="56"/>
  <c r="Z25" i="4"/>
  <c r="L27" i="94"/>
  <c r="P17" i="111"/>
  <c r="D17" i="96"/>
  <c r="O14" i="152"/>
  <c r="O14" i="92"/>
  <c r="O16" i="92" s="1"/>
  <c r="AA15" i="92" s="1"/>
  <c r="H14" i="97"/>
  <c r="Q12" i="92"/>
  <c r="W16" i="68"/>
  <c r="W23" i="68" s="1"/>
  <c r="Q12" i="152"/>
  <c r="V23" i="49"/>
  <c r="Y23" i="49" s="1"/>
  <c r="F23" i="97"/>
  <c r="D20" i="96"/>
  <c r="J11" i="141"/>
  <c r="J11" i="108"/>
  <c r="D24" i="96"/>
  <c r="Z28" i="4"/>
  <c r="C12" i="56"/>
  <c r="H29" i="53"/>
  <c r="V25" i="49"/>
  <c r="Y25" i="49" s="1"/>
  <c r="F25" i="97"/>
  <c r="C25" i="84"/>
  <c r="C20" i="106"/>
  <c r="E15" i="92"/>
  <c r="AC15" i="68"/>
  <c r="O17" i="98"/>
  <c r="F12" i="97"/>
  <c r="V12" i="49"/>
  <c r="Y12" i="49" s="1"/>
  <c r="H11" i="96"/>
  <c r="L16" i="94"/>
  <c r="N16" i="94" s="1"/>
  <c r="U16" i="34"/>
  <c r="M13" i="152"/>
  <c r="M16" i="152" s="1"/>
  <c r="M13" i="92"/>
  <c r="J20" i="36"/>
  <c r="K20" i="36"/>
  <c r="J15" i="96"/>
  <c r="C21" i="54"/>
  <c r="C21" i="52"/>
  <c r="T27" i="10"/>
  <c r="F27" i="141"/>
  <c r="F27" i="108"/>
  <c r="J25" i="96"/>
  <c r="C19" i="106"/>
  <c r="N30" i="49"/>
  <c r="F22" i="95"/>
  <c r="V22" i="47"/>
  <c r="Y22" i="47" s="1"/>
  <c r="C26" i="50"/>
  <c r="R29" i="52"/>
  <c r="L12" i="95"/>
  <c r="H23" i="95"/>
  <c r="F11" i="141"/>
  <c r="R11" i="10"/>
  <c r="F11" i="108"/>
  <c r="T11" i="10"/>
  <c r="U11" i="10" s="1"/>
  <c r="L12" i="96"/>
  <c r="L11" i="95"/>
  <c r="C17" i="53"/>
  <c r="C18" i="45"/>
  <c r="F22" i="96"/>
  <c r="V22" i="48"/>
  <c r="Y22" i="48" s="1"/>
  <c r="I15" i="92"/>
  <c r="L30" i="34"/>
  <c r="J21" i="97"/>
  <c r="D13" i="95"/>
  <c r="W21" i="4"/>
  <c r="V11" i="47"/>
  <c r="Y11" i="47" s="1"/>
  <c r="F11" i="95"/>
  <c r="X18" i="10"/>
  <c r="L18" i="108"/>
  <c r="C13" i="54"/>
  <c r="J16" i="96"/>
  <c r="L13" i="97"/>
  <c r="C20" i="53"/>
  <c r="C21" i="106"/>
  <c r="C23" i="53"/>
  <c r="P24" i="100"/>
  <c r="Q24" i="100" s="1"/>
  <c r="T24" i="100"/>
  <c r="J27" i="97"/>
  <c r="L25" i="96"/>
  <c r="P12" i="112"/>
  <c r="D24" i="94"/>
  <c r="D26" i="155"/>
  <c r="K12" i="98"/>
  <c r="N15" i="79"/>
  <c r="N21" i="79" s="1"/>
  <c r="H19" i="95"/>
  <c r="H25" i="97"/>
  <c r="Z15" i="100"/>
  <c r="F25" i="95"/>
  <c r="V25" i="47"/>
  <c r="Y25" i="47" s="1"/>
  <c r="F19" i="97"/>
  <c r="V19" i="49"/>
  <c r="Y19" i="49" s="1"/>
  <c r="D25" i="96"/>
  <c r="D21" i="96"/>
  <c r="P23" i="4"/>
  <c r="Q23" i="4" s="1"/>
  <c r="T23" i="4"/>
  <c r="D29" i="3"/>
  <c r="C10" i="3"/>
  <c r="C14" i="107"/>
  <c r="J23" i="96"/>
  <c r="C18" i="55"/>
  <c r="J11" i="97"/>
  <c r="L20" i="102"/>
  <c r="K20" i="102"/>
  <c r="P21" i="112"/>
  <c r="F19" i="108"/>
  <c r="T19" i="10"/>
  <c r="F19" i="141"/>
  <c r="P18" i="4"/>
  <c r="Q18" i="4" s="1"/>
  <c r="T18" i="4"/>
  <c r="R30" i="49"/>
  <c r="J10" i="97"/>
  <c r="F20" i="141"/>
  <c r="N20" i="141" s="1"/>
  <c r="G20" i="141" s="1"/>
  <c r="T20" i="10"/>
  <c r="F20" i="108"/>
  <c r="K28" i="36"/>
  <c r="J28" i="36"/>
  <c r="M15" i="92"/>
  <c r="I26" i="106"/>
  <c r="L31" i="43"/>
  <c r="K31" i="43"/>
  <c r="X26" i="10"/>
  <c r="Y25" i="34"/>
  <c r="F16" i="155"/>
  <c r="G16" i="155" s="1"/>
  <c r="I25" i="84"/>
  <c r="Y19" i="34"/>
  <c r="P17" i="112"/>
  <c r="D12" i="112"/>
  <c r="R25" i="10"/>
  <c r="R20" i="10"/>
  <c r="C23" i="106"/>
  <c r="E15" i="3"/>
  <c r="P16" i="111"/>
  <c r="K15" i="98"/>
  <c r="D26" i="110"/>
  <c r="P26" i="110"/>
  <c r="F21" i="155"/>
  <c r="G21" i="155" s="1"/>
  <c r="I19" i="106"/>
  <c r="F25" i="155"/>
  <c r="G25" i="155" s="1"/>
  <c r="J25" i="155"/>
  <c r="D26" i="111"/>
  <c r="D22" i="110"/>
  <c r="C22" i="106"/>
  <c r="R19" i="10"/>
  <c r="D23" i="109"/>
  <c r="AA13" i="68"/>
  <c r="E21" i="92"/>
  <c r="X11" i="10"/>
  <c r="I19" i="125"/>
  <c r="P19" i="110"/>
  <c r="N21" i="108"/>
  <c r="G21" i="108" s="1"/>
  <c r="N19" i="97"/>
  <c r="I26" i="141"/>
  <c r="E15" i="98"/>
  <c r="V14" i="98" s="1"/>
  <c r="D18" i="112"/>
  <c r="P18" i="112"/>
  <c r="C25" i="106"/>
  <c r="X22" i="10"/>
  <c r="Q15" i="98"/>
  <c r="AB12" i="98" s="1"/>
  <c r="C14" i="106"/>
  <c r="Y26" i="34"/>
  <c r="U26" i="34"/>
  <c r="X19" i="10"/>
  <c r="E19" i="3"/>
  <c r="X20" i="10"/>
  <c r="I29" i="52"/>
  <c r="Y23" i="34"/>
  <c r="F27" i="155"/>
  <c r="G27" i="155" s="1"/>
  <c r="J27" i="155"/>
  <c r="P22" i="112"/>
  <c r="G16" i="92"/>
  <c r="Y16" i="34"/>
  <c r="J17" i="155"/>
  <c r="F17" i="155"/>
  <c r="G17" i="155" s="1"/>
  <c r="J17" i="107"/>
  <c r="Y15" i="34"/>
  <c r="N29" i="51"/>
  <c r="P12" i="111"/>
  <c r="N29" i="56"/>
  <c r="F14" i="155"/>
  <c r="G14" i="155" s="1"/>
  <c r="J14" i="155"/>
  <c r="P19" i="111"/>
  <c r="H21" i="79"/>
  <c r="P12" i="109"/>
  <c r="Y12" i="34"/>
  <c r="N12" i="108"/>
  <c r="K12" i="108" s="1"/>
  <c r="Y10" i="48"/>
  <c r="P16" i="109"/>
  <c r="K19" i="125"/>
  <c r="N29" i="57"/>
  <c r="U11" i="34"/>
  <c r="Y11" i="34"/>
  <c r="G16" i="152"/>
  <c r="Y27" i="34"/>
  <c r="I17" i="106"/>
  <c r="D23" i="112"/>
  <c r="R16" i="10"/>
  <c r="E27" i="107"/>
  <c r="H19" i="125"/>
  <c r="M19" i="98"/>
  <c r="Z17" i="98" s="1"/>
  <c r="P14" i="110"/>
  <c r="K21" i="92"/>
  <c r="Y20" i="92" s="1"/>
  <c r="T21" i="79"/>
  <c r="J29" i="107"/>
  <c r="K29" i="107" s="1"/>
  <c r="Q11" i="101"/>
  <c r="N22" i="97"/>
  <c r="G22" i="97" s="1"/>
  <c r="N11" i="97"/>
  <c r="Q11" i="97" s="1"/>
  <c r="E19" i="125"/>
  <c r="U23" i="34"/>
  <c r="N18" i="141"/>
  <c r="K18" i="141" s="1"/>
  <c r="J18" i="107"/>
  <c r="AA13" i="125"/>
  <c r="U13" i="10"/>
  <c r="X16" i="10"/>
  <c r="E19" i="107"/>
  <c r="J19" i="107"/>
  <c r="K19" i="107" s="1"/>
  <c r="P15" i="110"/>
  <c r="J31" i="36"/>
  <c r="F19" i="155"/>
  <c r="G19" i="155" s="1"/>
  <c r="J19" i="155"/>
  <c r="N23" i="68"/>
  <c r="H27" i="107"/>
  <c r="N16" i="95"/>
  <c r="J23" i="107"/>
  <c r="U23" i="10"/>
  <c r="F15" i="155"/>
  <c r="G15" i="155" s="1"/>
  <c r="J15" i="155"/>
  <c r="Y10" i="49"/>
  <c r="O15" i="98"/>
  <c r="P25" i="112"/>
  <c r="N26" i="95"/>
  <c r="Q26" i="95" s="1"/>
  <c r="N13" i="108"/>
  <c r="M13" i="108" s="1"/>
  <c r="P10" i="112"/>
  <c r="P10" i="109"/>
  <c r="Y10" i="47"/>
  <c r="G15" i="98"/>
  <c r="E16" i="107"/>
  <c r="J16" i="107"/>
  <c r="J12" i="155"/>
  <c r="Z21" i="79" l="1"/>
  <c r="N29" i="55"/>
  <c r="S29" i="50"/>
  <c r="E14" i="107"/>
  <c r="F12" i="139"/>
  <c r="E21" i="79"/>
  <c r="O19" i="98"/>
  <c r="AA18" i="98" s="1"/>
  <c r="P14" i="112"/>
  <c r="P13" i="110"/>
  <c r="P21" i="110"/>
  <c r="P20" i="110"/>
  <c r="P14" i="109"/>
  <c r="P13" i="109"/>
  <c r="N15" i="95"/>
  <c r="N22" i="94"/>
  <c r="Q22" i="94" s="1"/>
  <c r="U18" i="34"/>
  <c r="K21" i="152"/>
  <c r="H22" i="145"/>
  <c r="F22" i="145"/>
  <c r="E31" i="144"/>
  <c r="F12" i="137"/>
  <c r="H28" i="137"/>
  <c r="F15" i="137"/>
  <c r="P14" i="103"/>
  <c r="Q14" i="103" s="1"/>
  <c r="H22" i="134"/>
  <c r="H24" i="134"/>
  <c r="F24" i="134"/>
  <c r="F27" i="134"/>
  <c r="F22" i="134"/>
  <c r="N21" i="95"/>
  <c r="Q21" i="95" s="1"/>
  <c r="F22" i="139"/>
  <c r="H14" i="139"/>
  <c r="E15" i="107"/>
  <c r="M16" i="92"/>
  <c r="K23" i="68"/>
  <c r="AC31" i="134"/>
  <c r="K16" i="92"/>
  <c r="Y14" i="92" s="1"/>
  <c r="N19" i="96"/>
  <c r="S16" i="152"/>
  <c r="N15" i="94"/>
  <c r="Q15" i="94" s="1"/>
  <c r="N12" i="141"/>
  <c r="K12" i="141" s="1"/>
  <c r="F28" i="145"/>
  <c r="S30" i="104"/>
  <c r="T30" i="104" s="1"/>
  <c r="G19" i="98"/>
  <c r="W18" i="98" s="1"/>
  <c r="I21" i="152"/>
  <c r="X17" i="152" s="1"/>
  <c r="S16" i="92"/>
  <c r="AC14" i="92" s="1"/>
  <c r="E18" i="107"/>
  <c r="H18" i="147"/>
  <c r="AC31" i="145"/>
  <c r="G31" i="142"/>
  <c r="O31" i="137"/>
  <c r="J28" i="155"/>
  <c r="Y10" i="34"/>
  <c r="Q16" i="95"/>
  <c r="F18" i="155"/>
  <c r="G18" i="155" s="1"/>
  <c r="J24" i="155"/>
  <c r="F23" i="155"/>
  <c r="G23" i="155" s="1"/>
  <c r="R22" i="10"/>
  <c r="AA14" i="68"/>
  <c r="I16" i="92"/>
  <c r="K21" i="79"/>
  <c r="W21" i="79"/>
  <c r="M21" i="92"/>
  <c r="Z20" i="92" s="1"/>
  <c r="C13" i="106"/>
  <c r="I13" i="106" s="1"/>
  <c r="S29" i="55"/>
  <c r="H20" i="144"/>
  <c r="K24" i="143"/>
  <c r="H22" i="139"/>
  <c r="P12" i="104"/>
  <c r="P16" i="105"/>
  <c r="Q16" i="105" s="1"/>
  <c r="D31" i="137"/>
  <c r="Y31" i="137" s="1"/>
  <c r="H27" i="134"/>
  <c r="D15" i="148"/>
  <c r="G31" i="143"/>
  <c r="D16" i="147"/>
  <c r="K16" i="147" s="1"/>
  <c r="D23" i="146"/>
  <c r="AC26" i="142"/>
  <c r="K18" i="107"/>
  <c r="D9" i="112"/>
  <c r="U10" i="10"/>
  <c r="U20" i="34"/>
  <c r="Y20" i="34"/>
  <c r="N19" i="141"/>
  <c r="K19" i="141" s="1"/>
  <c r="N19" i="94"/>
  <c r="K15" i="107"/>
  <c r="R10" i="10"/>
  <c r="X10" i="10"/>
  <c r="K20" i="144"/>
  <c r="F24" i="143"/>
  <c r="H24" i="139"/>
  <c r="D28" i="142"/>
  <c r="V31" i="137"/>
  <c r="D25" i="148"/>
  <c r="D23" i="145"/>
  <c r="K23" i="145" s="1"/>
  <c r="AC27" i="144"/>
  <c r="D27" i="144"/>
  <c r="F17" i="134"/>
  <c r="AC19" i="79"/>
  <c r="O19" i="79" s="1"/>
  <c r="Q15" i="95"/>
  <c r="N24" i="141"/>
  <c r="N24" i="96"/>
  <c r="G24" i="96" s="1"/>
  <c r="H28" i="139"/>
  <c r="F14" i="137"/>
  <c r="D23" i="143"/>
  <c r="D17" i="144"/>
  <c r="K17" i="144" s="1"/>
  <c r="P17" i="105"/>
  <c r="Q17" i="105" s="1"/>
  <c r="P19" i="104"/>
  <c r="Q19" i="104" s="1"/>
  <c r="D17" i="146"/>
  <c r="D21" i="142"/>
  <c r="F28" i="139"/>
  <c r="E31" i="145"/>
  <c r="F19" i="137"/>
  <c r="H19" i="137"/>
  <c r="AC19" i="144"/>
  <c r="D18" i="145"/>
  <c r="H17" i="134"/>
  <c r="I15" i="98"/>
  <c r="E23" i="68"/>
  <c r="N27" i="95"/>
  <c r="Q27" i="95" s="1"/>
  <c r="Q21" i="152"/>
  <c r="AB17" i="152" s="1"/>
  <c r="N23" i="95"/>
  <c r="M23" i="95" s="1"/>
  <c r="N20" i="97"/>
  <c r="N15" i="96"/>
  <c r="Q15" i="96" s="1"/>
  <c r="J20" i="107"/>
  <c r="K20" i="107" s="1"/>
  <c r="N14" i="97"/>
  <c r="Q14" i="97" s="1"/>
  <c r="S29" i="51"/>
  <c r="E31" i="147"/>
  <c r="D31" i="139"/>
  <c r="H21" i="143"/>
  <c r="N13" i="94"/>
  <c r="Q13" i="94" s="1"/>
  <c r="I21" i="92"/>
  <c r="N24" i="108"/>
  <c r="I24" i="108" s="1"/>
  <c r="N14" i="141"/>
  <c r="K14" i="141" s="1"/>
  <c r="S21" i="92"/>
  <c r="AC20" i="92" s="1"/>
  <c r="J31" i="144"/>
  <c r="M31" i="144" s="1"/>
  <c r="N18" i="96"/>
  <c r="Q18" i="96" s="1"/>
  <c r="N13" i="97"/>
  <c r="K13" i="97" s="1"/>
  <c r="N11" i="94"/>
  <c r="Q11" i="94" s="1"/>
  <c r="N18" i="108"/>
  <c r="M18" i="108" s="1"/>
  <c r="S19" i="98"/>
  <c r="AC17" i="98" s="1"/>
  <c r="E16" i="92"/>
  <c r="N26" i="96"/>
  <c r="Q26" i="96" s="1"/>
  <c r="AC29" i="144"/>
  <c r="F17" i="139"/>
  <c r="H21" i="137"/>
  <c r="AC20" i="144"/>
  <c r="Q24" i="95"/>
  <c r="N18" i="95"/>
  <c r="Q18" i="95" s="1"/>
  <c r="N26" i="94"/>
  <c r="Q26" i="94" s="1"/>
  <c r="D13" i="144"/>
  <c r="F14" i="134"/>
  <c r="AA12" i="68"/>
  <c r="D19" i="109"/>
  <c r="P19" i="109"/>
  <c r="I21" i="106"/>
  <c r="X12" i="92"/>
  <c r="X13" i="92"/>
  <c r="P21" i="111"/>
  <c r="D21" i="111"/>
  <c r="N14" i="94"/>
  <c r="I14" i="94" s="1"/>
  <c r="C15" i="106"/>
  <c r="E23" i="107"/>
  <c r="P11" i="112"/>
  <c r="I21" i="84"/>
  <c r="F30" i="94"/>
  <c r="D16" i="110"/>
  <c r="D18" i="110"/>
  <c r="P18" i="110"/>
  <c r="Y14" i="34"/>
  <c r="Y17" i="34"/>
  <c r="U17" i="34"/>
  <c r="W17" i="34" s="1"/>
  <c r="E28" i="107"/>
  <c r="J28" i="107"/>
  <c r="K28" i="107" s="1"/>
  <c r="D10" i="110"/>
  <c r="C27" i="110"/>
  <c r="D27" i="110" s="1"/>
  <c r="R21" i="10"/>
  <c r="X21" i="10"/>
  <c r="P26" i="109"/>
  <c r="D26" i="109"/>
  <c r="J30" i="141"/>
  <c r="N13" i="141"/>
  <c r="K13" i="141" s="1"/>
  <c r="D26" i="112"/>
  <c r="P26" i="112"/>
  <c r="Y21" i="34"/>
  <c r="U21" i="34"/>
  <c r="K23" i="107"/>
  <c r="J26" i="155"/>
  <c r="F26" i="155"/>
  <c r="G26" i="155" s="1"/>
  <c r="C24" i="106"/>
  <c r="F20" i="155"/>
  <c r="G20" i="155" s="1"/>
  <c r="N28" i="43"/>
  <c r="N23" i="96"/>
  <c r="Q23" i="96" s="1"/>
  <c r="D16" i="112"/>
  <c r="Q24" i="96"/>
  <c r="L30" i="94"/>
  <c r="D19" i="110"/>
  <c r="H30" i="97"/>
  <c r="I30" i="84"/>
  <c r="J26" i="107"/>
  <c r="AC15" i="79"/>
  <c r="AC15" i="125"/>
  <c r="U15" i="125" s="1"/>
  <c r="S21" i="152"/>
  <c r="AC18" i="152" s="1"/>
  <c r="P25" i="109"/>
  <c r="Y24" i="34"/>
  <c r="N18" i="43"/>
  <c r="G26" i="141"/>
  <c r="K26" i="141"/>
  <c r="O26" i="141" s="1"/>
  <c r="I27" i="84"/>
  <c r="I18" i="84"/>
  <c r="E29" i="107"/>
  <c r="E22" i="107"/>
  <c r="C18" i="106"/>
  <c r="R15" i="10"/>
  <c r="U15" i="10"/>
  <c r="X15" i="10"/>
  <c r="N17" i="95"/>
  <c r="H13" i="144"/>
  <c r="F13" i="144"/>
  <c r="K16" i="107"/>
  <c r="Q19" i="96"/>
  <c r="N11" i="141"/>
  <c r="I11" i="141" s="1"/>
  <c r="E16" i="152"/>
  <c r="V12" i="152" s="1"/>
  <c r="E31" i="107"/>
  <c r="N17" i="97"/>
  <c r="I17" i="97" s="1"/>
  <c r="N21" i="141"/>
  <c r="G21" i="141" s="1"/>
  <c r="E21" i="152"/>
  <c r="N29" i="52"/>
  <c r="AA31" i="139"/>
  <c r="D13" i="145"/>
  <c r="K13" i="145" s="1"/>
  <c r="D19" i="147"/>
  <c r="K19" i="147" s="1"/>
  <c r="D14" i="144"/>
  <c r="F14" i="144" s="1"/>
  <c r="D12" i="146"/>
  <c r="D24" i="146"/>
  <c r="D28" i="143"/>
  <c r="H28" i="143" s="1"/>
  <c r="E31" i="148"/>
  <c r="D20" i="146"/>
  <c r="F20" i="146" s="1"/>
  <c r="D18" i="146"/>
  <c r="K18" i="146" s="1"/>
  <c r="H19" i="139"/>
  <c r="T23" i="104"/>
  <c r="P23" i="104"/>
  <c r="Q23" i="104" s="1"/>
  <c r="T20" i="104"/>
  <c r="P20" i="104"/>
  <c r="Q20" i="104" s="1"/>
  <c r="H23" i="145"/>
  <c r="E22" i="140"/>
  <c r="P14" i="104"/>
  <c r="Q14" i="104" s="1"/>
  <c r="T14" i="104"/>
  <c r="D31" i="140"/>
  <c r="E31" i="140" s="1"/>
  <c r="H31" i="140"/>
  <c r="AC26" i="145"/>
  <c r="D26" i="142"/>
  <c r="F26" i="142" s="1"/>
  <c r="Z11" i="105"/>
  <c r="Y30" i="105"/>
  <c r="Z30" i="105" s="1"/>
  <c r="AC12" i="142"/>
  <c r="X31" i="142"/>
  <c r="X31" i="143"/>
  <c r="E31" i="139"/>
  <c r="F31" i="139" s="1"/>
  <c r="M31" i="139"/>
  <c r="E17" i="140"/>
  <c r="E20" i="140"/>
  <c r="E23" i="140"/>
  <c r="D28" i="144"/>
  <c r="H28" i="144" s="1"/>
  <c r="F27" i="139"/>
  <c r="F29" i="134"/>
  <c r="E15" i="140"/>
  <c r="D19" i="142"/>
  <c r="D13" i="146"/>
  <c r="K13" i="146" s="1"/>
  <c r="AC13" i="146"/>
  <c r="H13" i="134"/>
  <c r="H28" i="145"/>
  <c r="P23" i="103"/>
  <c r="Q23" i="103" s="1"/>
  <c r="T23" i="103"/>
  <c r="X31" i="144"/>
  <c r="D23" i="148"/>
  <c r="P18" i="105"/>
  <c r="Q18" i="105" s="1"/>
  <c r="T18" i="105"/>
  <c r="F23" i="139"/>
  <c r="D19" i="144"/>
  <c r="D28" i="146"/>
  <c r="P27" i="104"/>
  <c r="Q27" i="104" s="1"/>
  <c r="T27" i="104"/>
  <c r="V31" i="139"/>
  <c r="F20" i="134"/>
  <c r="E24" i="140"/>
  <c r="D15" i="146"/>
  <c r="P15" i="104"/>
  <c r="Q15" i="104" s="1"/>
  <c r="T15" i="104"/>
  <c r="AC29" i="146"/>
  <c r="D19" i="146"/>
  <c r="K19" i="146" s="1"/>
  <c r="D21" i="147"/>
  <c r="T25" i="103"/>
  <c r="P25" i="103"/>
  <c r="Q25" i="103" s="1"/>
  <c r="D29" i="146"/>
  <c r="K29" i="146" s="1"/>
  <c r="Q31" i="142"/>
  <c r="T31" i="142" s="1"/>
  <c r="S30" i="103"/>
  <c r="T30" i="103" s="1"/>
  <c r="T11" i="103"/>
  <c r="P11" i="103"/>
  <c r="D29" i="142"/>
  <c r="D18" i="144"/>
  <c r="AC15" i="144"/>
  <c r="E31" i="142"/>
  <c r="E28" i="140"/>
  <c r="G31" i="134"/>
  <c r="O31" i="134"/>
  <c r="T12" i="105"/>
  <c r="P12" i="105"/>
  <c r="Q12" i="105" s="1"/>
  <c r="D27" i="143"/>
  <c r="T26" i="103"/>
  <c r="P26" i="103"/>
  <c r="Q26" i="103" s="1"/>
  <c r="H26" i="139"/>
  <c r="D21" i="144"/>
  <c r="H26" i="142"/>
  <c r="D26" i="148"/>
  <c r="K26" i="148" s="1"/>
  <c r="D17" i="142"/>
  <c r="H17" i="142" s="1"/>
  <c r="D21" i="148"/>
  <c r="H21" i="148" s="1"/>
  <c r="AC15" i="142"/>
  <c r="AC18" i="146"/>
  <c r="D22" i="144"/>
  <c r="D15" i="143"/>
  <c r="K15" i="143" s="1"/>
  <c r="P26" i="105"/>
  <c r="Q26" i="105" s="1"/>
  <c r="T26" i="105"/>
  <c r="T15" i="105"/>
  <c r="P15" i="105"/>
  <c r="Q15" i="105" s="1"/>
  <c r="D25" i="146"/>
  <c r="H25" i="146" s="1"/>
  <c r="D16" i="142"/>
  <c r="T25" i="105"/>
  <c r="P25" i="105"/>
  <c r="Q25" i="105" s="1"/>
  <c r="E12" i="140"/>
  <c r="H29" i="146"/>
  <c r="D22" i="146"/>
  <c r="D18" i="142"/>
  <c r="K18" i="142" s="1"/>
  <c r="D22" i="143"/>
  <c r="D26" i="147"/>
  <c r="D20" i="148"/>
  <c r="D13" i="148"/>
  <c r="T12" i="103"/>
  <c r="P12" i="103"/>
  <c r="Q12" i="103" s="1"/>
  <c r="D25" i="144"/>
  <c r="D22" i="148"/>
  <c r="AC21" i="148"/>
  <c r="P22" i="105"/>
  <c r="Q22" i="105" s="1"/>
  <c r="T22" i="105"/>
  <c r="T14" i="105"/>
  <c r="P14" i="105"/>
  <c r="Q14" i="105" s="1"/>
  <c r="D14" i="142"/>
  <c r="D24" i="144"/>
  <c r="D15" i="144"/>
  <c r="F25" i="139"/>
  <c r="D23" i="142"/>
  <c r="D21" i="145"/>
  <c r="AC26" i="147"/>
  <c r="AC25" i="143"/>
  <c r="F16" i="134"/>
  <c r="D27" i="146"/>
  <c r="F27" i="146" s="1"/>
  <c r="G31" i="144"/>
  <c r="AC19" i="145"/>
  <c r="D14" i="147"/>
  <c r="D15" i="142"/>
  <c r="H29" i="134"/>
  <c r="Q31" i="143"/>
  <c r="T22" i="104"/>
  <c r="P22" i="104"/>
  <c r="Q22" i="104" s="1"/>
  <c r="P23" i="105"/>
  <c r="Q23" i="105" s="1"/>
  <c r="T23" i="105"/>
  <c r="D18" i="148"/>
  <c r="T21" i="104"/>
  <c r="P21" i="104"/>
  <c r="Q21" i="104" s="1"/>
  <c r="E18" i="140"/>
  <c r="D23" i="144"/>
  <c r="E21" i="140"/>
  <c r="D16" i="148"/>
  <c r="F26" i="134"/>
  <c r="AC19" i="142"/>
  <c r="P18" i="104"/>
  <c r="Q18" i="104" s="1"/>
  <c r="T18" i="104"/>
  <c r="H12" i="139"/>
  <c r="J31" i="142"/>
  <c r="D12" i="142"/>
  <c r="H12" i="142" s="1"/>
  <c r="F21" i="134"/>
  <c r="H12" i="134"/>
  <c r="D17" i="145"/>
  <c r="H27" i="139"/>
  <c r="E14" i="140"/>
  <c r="D14" i="148"/>
  <c r="H25" i="139"/>
  <c r="Q19" i="97"/>
  <c r="N11" i="108"/>
  <c r="M11" i="108" s="1"/>
  <c r="N23" i="97"/>
  <c r="M23" i="97" s="1"/>
  <c r="Q16" i="92"/>
  <c r="O16" i="152"/>
  <c r="N15" i="97"/>
  <c r="J22" i="107"/>
  <c r="K22" i="107" s="1"/>
  <c r="D14" i="143"/>
  <c r="H14" i="143" s="1"/>
  <c r="D25" i="145"/>
  <c r="K25" i="145" s="1"/>
  <c r="F15" i="148"/>
  <c r="M31" i="146"/>
  <c r="AC14" i="143"/>
  <c r="J31" i="145"/>
  <c r="H23" i="139"/>
  <c r="X31" i="147"/>
  <c r="AC31" i="147" s="1"/>
  <c r="K15" i="148"/>
  <c r="Q31" i="146"/>
  <c r="J31" i="148"/>
  <c r="P28" i="105"/>
  <c r="Q28" i="105" s="1"/>
  <c r="T28" i="105"/>
  <c r="Q31" i="147"/>
  <c r="F19" i="139"/>
  <c r="F17" i="137"/>
  <c r="D29" i="144"/>
  <c r="E27" i="140"/>
  <c r="F23" i="145"/>
  <c r="P21" i="105"/>
  <c r="Q21" i="105" s="1"/>
  <c r="T21" i="105"/>
  <c r="P18" i="103"/>
  <c r="Q18" i="103" s="1"/>
  <c r="T18" i="103"/>
  <c r="T13" i="103"/>
  <c r="P13" i="103"/>
  <c r="Q13" i="103" s="1"/>
  <c r="E16" i="140"/>
  <c r="D26" i="145"/>
  <c r="F26" i="145" s="1"/>
  <c r="T19" i="103"/>
  <c r="P19" i="103"/>
  <c r="Q19" i="103" s="1"/>
  <c r="D12" i="147"/>
  <c r="J31" i="147"/>
  <c r="M31" i="147" s="1"/>
  <c r="T28" i="103"/>
  <c r="P28" i="103"/>
  <c r="Q28" i="103" s="1"/>
  <c r="X31" i="146"/>
  <c r="AC31" i="146" s="1"/>
  <c r="AC12" i="145"/>
  <c r="P20" i="103"/>
  <c r="Q20" i="103" s="1"/>
  <c r="T20" i="103"/>
  <c r="F23" i="146"/>
  <c r="T15" i="103"/>
  <c r="P15" i="103"/>
  <c r="Q15" i="103" s="1"/>
  <c r="AC12" i="147"/>
  <c r="E26" i="140"/>
  <c r="T16" i="104"/>
  <c r="P16" i="104"/>
  <c r="Q16" i="104" s="1"/>
  <c r="D25" i="147"/>
  <c r="K25" i="147" s="1"/>
  <c r="AC27" i="143"/>
  <c r="D25" i="142"/>
  <c r="D19" i="148"/>
  <c r="G31" i="137"/>
  <c r="F26" i="137"/>
  <c r="H24" i="137"/>
  <c r="P11" i="104"/>
  <c r="Q11" i="104" s="1"/>
  <c r="T11" i="104"/>
  <c r="H14" i="134"/>
  <c r="H23" i="146"/>
  <c r="F24" i="137"/>
  <c r="P19" i="105"/>
  <c r="Q19" i="105" s="1"/>
  <c r="T19" i="105"/>
  <c r="D29" i="148"/>
  <c r="H29" i="148" s="1"/>
  <c r="D16" i="144"/>
  <c r="E31" i="146"/>
  <c r="W11" i="105"/>
  <c r="V30" i="105"/>
  <c r="W30" i="105" s="1"/>
  <c r="H16" i="134"/>
  <c r="AC17" i="145"/>
  <c r="D26" i="144"/>
  <c r="J31" i="143"/>
  <c r="O31" i="143" s="1"/>
  <c r="D12" i="143"/>
  <c r="D20" i="143"/>
  <c r="P24" i="105"/>
  <c r="Q24" i="105" s="1"/>
  <c r="T24" i="105"/>
  <c r="P21" i="103"/>
  <c r="Q21" i="103" s="1"/>
  <c r="T21" i="103"/>
  <c r="AC26" i="146"/>
  <c r="F22" i="137"/>
  <c r="D24" i="145"/>
  <c r="AC12" i="143"/>
  <c r="D27" i="145"/>
  <c r="G31" i="147"/>
  <c r="P27" i="103"/>
  <c r="Q27" i="103" s="1"/>
  <c r="T27" i="103"/>
  <c r="F24" i="139"/>
  <c r="AC20" i="146"/>
  <c r="F29" i="146"/>
  <c r="H18" i="139"/>
  <c r="T20" i="105"/>
  <c r="P20" i="105"/>
  <c r="Q20" i="105" s="1"/>
  <c r="D31" i="134"/>
  <c r="F29" i="139"/>
  <c r="P13" i="104"/>
  <c r="Q13" i="104" s="1"/>
  <c r="T13" i="104"/>
  <c r="G31" i="139"/>
  <c r="H31" i="139" s="1"/>
  <c r="O31" i="139"/>
  <c r="D15" i="147"/>
  <c r="P27" i="105"/>
  <c r="Q27" i="105" s="1"/>
  <c r="T27" i="105"/>
  <c r="D31" i="136"/>
  <c r="E31" i="136" s="1"/>
  <c r="H31" i="136"/>
  <c r="D29" i="143"/>
  <c r="Q31" i="144"/>
  <c r="D22" i="142"/>
  <c r="P13" i="105"/>
  <c r="Q13" i="105" s="1"/>
  <c r="T13" i="105"/>
  <c r="N10" i="97"/>
  <c r="Q10" i="97" s="1"/>
  <c r="L30" i="108"/>
  <c r="N27" i="141"/>
  <c r="K19" i="98"/>
  <c r="Y17" i="98" s="1"/>
  <c r="U21" i="10"/>
  <c r="N18" i="94"/>
  <c r="G18" i="94" s="1"/>
  <c r="I16" i="152"/>
  <c r="X14" i="152" s="1"/>
  <c r="K13" i="148"/>
  <c r="H15" i="148"/>
  <c r="K17" i="147"/>
  <c r="Y30" i="104"/>
  <c r="Z30" i="104" s="1"/>
  <c r="AT30" i="104" s="1"/>
  <c r="K28" i="142"/>
  <c r="V30" i="103"/>
  <c r="W30" i="103" s="1"/>
  <c r="AN28" i="103" s="1"/>
  <c r="Y30" i="103"/>
  <c r="Z30" i="103" s="1"/>
  <c r="AT22" i="103" s="1"/>
  <c r="AC21" i="142"/>
  <c r="X31" i="148"/>
  <c r="T24" i="103"/>
  <c r="P24" i="103"/>
  <c r="Q24" i="103" s="1"/>
  <c r="E29" i="140"/>
  <c r="V30" i="104"/>
  <c r="W30" i="104" s="1"/>
  <c r="W11" i="104"/>
  <c r="F21" i="143"/>
  <c r="T28" i="104"/>
  <c r="P28" i="104"/>
  <c r="Q28" i="104" s="1"/>
  <c r="D14" i="146"/>
  <c r="E31" i="137"/>
  <c r="F31" i="137" s="1"/>
  <c r="M31" i="137"/>
  <c r="H15" i="134"/>
  <c r="D16" i="143"/>
  <c r="T26" i="104"/>
  <c r="P26" i="104"/>
  <c r="Q26" i="104" s="1"/>
  <c r="T22" i="103"/>
  <c r="P22" i="103"/>
  <c r="Q22" i="103" s="1"/>
  <c r="H23" i="134"/>
  <c r="AC28" i="143"/>
  <c r="H23" i="148"/>
  <c r="AC29" i="148"/>
  <c r="T24" i="104"/>
  <c r="P24" i="104"/>
  <c r="Q24" i="104" s="1"/>
  <c r="D27" i="147"/>
  <c r="F27" i="147" s="1"/>
  <c r="M31" i="134"/>
  <c r="E31" i="134"/>
  <c r="T11" i="105"/>
  <c r="S30" i="105"/>
  <c r="T30" i="105" s="1"/>
  <c r="P11" i="105"/>
  <c r="AC31" i="139"/>
  <c r="AC25" i="147"/>
  <c r="F25" i="142"/>
  <c r="AC16" i="145"/>
  <c r="F19" i="134"/>
  <c r="D27" i="142"/>
  <c r="H12" i="137"/>
  <c r="H20" i="146"/>
  <c r="D25" i="143"/>
  <c r="D16" i="146"/>
  <c r="D20" i="147"/>
  <c r="AC12" i="146"/>
  <c r="D28" i="147"/>
  <c r="H20" i="134"/>
  <c r="H24" i="147"/>
  <c r="D13" i="143"/>
  <c r="AC29" i="147"/>
  <c r="V31" i="134"/>
  <c r="D17" i="143"/>
  <c r="H17" i="143" s="1"/>
  <c r="D20" i="142"/>
  <c r="H20" i="142" s="1"/>
  <c r="D24" i="148"/>
  <c r="D12" i="144"/>
  <c r="G31" i="145"/>
  <c r="F26" i="139"/>
  <c r="H27" i="137"/>
  <c r="E31" i="143"/>
  <c r="H20" i="139"/>
  <c r="H16" i="146"/>
  <c r="D17" i="148"/>
  <c r="E25" i="140"/>
  <c r="P17" i="103"/>
  <c r="Q17" i="103" s="1"/>
  <c r="T17" i="103"/>
  <c r="H25" i="147"/>
  <c r="F23" i="148"/>
  <c r="E19" i="140"/>
  <c r="Q31" i="148"/>
  <c r="D26" i="143"/>
  <c r="D19" i="145"/>
  <c r="AC21" i="147"/>
  <c r="D18" i="143"/>
  <c r="G31" i="148"/>
  <c r="AC21" i="144"/>
  <c r="D13" i="147"/>
  <c r="Q31" i="145"/>
  <c r="T31" i="145" s="1"/>
  <c r="F29" i="137"/>
  <c r="AC28" i="144"/>
  <c r="F23" i="134"/>
  <c r="E13" i="140"/>
  <c r="H23" i="137"/>
  <c r="AC27" i="142"/>
  <c r="D16" i="145"/>
  <c r="C27" i="109"/>
  <c r="D27" i="109" s="1"/>
  <c r="W19" i="152"/>
  <c r="K18" i="95"/>
  <c r="H23" i="143"/>
  <c r="F23" i="143"/>
  <c r="K23" i="143"/>
  <c r="F17" i="144"/>
  <c r="H17" i="144"/>
  <c r="K12" i="148"/>
  <c r="H12" i="148"/>
  <c r="K13" i="144"/>
  <c r="K15" i="145"/>
  <c r="H15" i="145"/>
  <c r="F15" i="145"/>
  <c r="AT21" i="104"/>
  <c r="AT17" i="104"/>
  <c r="AT23" i="104"/>
  <c r="AT13" i="104"/>
  <c r="AT28" i="104"/>
  <c r="AT22" i="104"/>
  <c r="AT19" i="104"/>
  <c r="AT16" i="104"/>
  <c r="AT15" i="104"/>
  <c r="AT26" i="104"/>
  <c r="AT14" i="104"/>
  <c r="AT18" i="104"/>
  <c r="AT11" i="104"/>
  <c r="AT12" i="104"/>
  <c r="AT24" i="104"/>
  <c r="AT20" i="104"/>
  <c r="H12" i="145"/>
  <c r="F12" i="145"/>
  <c r="K12" i="145"/>
  <c r="F17" i="147"/>
  <c r="H28" i="148"/>
  <c r="K28" i="148"/>
  <c r="F28" i="148"/>
  <c r="H14" i="144"/>
  <c r="G23" i="152"/>
  <c r="F29" i="147"/>
  <c r="K29" i="147"/>
  <c r="F26" i="146"/>
  <c r="K26" i="146"/>
  <c r="H26" i="146"/>
  <c r="AN27" i="103"/>
  <c r="H19" i="147"/>
  <c r="M31" i="145"/>
  <c r="O31" i="145"/>
  <c r="F12" i="148"/>
  <c r="H12" i="146"/>
  <c r="K25" i="148"/>
  <c r="F25" i="148"/>
  <c r="H25" i="148"/>
  <c r="H17" i="146"/>
  <c r="F17" i="146"/>
  <c r="K17" i="146"/>
  <c r="Q12" i="104"/>
  <c r="H29" i="147"/>
  <c r="K14" i="144"/>
  <c r="K23" i="147"/>
  <c r="H23" i="147"/>
  <c r="F23" i="147"/>
  <c r="K22" i="147"/>
  <c r="H22" i="147"/>
  <c r="F22" i="147"/>
  <c r="F14" i="145"/>
  <c r="H14" i="145"/>
  <c r="K14" i="145"/>
  <c r="M22" i="36"/>
  <c r="R15" i="79"/>
  <c r="F21" i="146"/>
  <c r="K21" i="146"/>
  <c r="H21" i="146"/>
  <c r="F16" i="147"/>
  <c r="H20" i="145"/>
  <c r="K20" i="145"/>
  <c r="F20" i="145"/>
  <c r="R31" i="139"/>
  <c r="K31" i="139"/>
  <c r="Y31" i="139"/>
  <c r="K31" i="137"/>
  <c r="K29" i="145"/>
  <c r="F29" i="145"/>
  <c r="H29" i="145"/>
  <c r="AA31" i="147"/>
  <c r="H27" i="148"/>
  <c r="K27" i="148"/>
  <c r="F27" i="148"/>
  <c r="P25" i="111"/>
  <c r="D16" i="111"/>
  <c r="D25" i="111"/>
  <c r="P10" i="111"/>
  <c r="P18" i="109"/>
  <c r="D20" i="109"/>
  <c r="P24" i="109"/>
  <c r="D9" i="109"/>
  <c r="P17" i="110"/>
  <c r="U14" i="34"/>
  <c r="M26" i="36"/>
  <c r="AB14" i="98"/>
  <c r="U16" i="10"/>
  <c r="AB13" i="98"/>
  <c r="I29" i="54"/>
  <c r="X15" i="79"/>
  <c r="U22" i="10"/>
  <c r="I19" i="98"/>
  <c r="X18" i="98" s="1"/>
  <c r="H30" i="95"/>
  <c r="N21" i="97"/>
  <c r="Q21" i="97" s="1"/>
  <c r="K21" i="107"/>
  <c r="N16" i="102"/>
  <c r="I14" i="141"/>
  <c r="N12" i="96"/>
  <c r="Q12" i="96" s="1"/>
  <c r="N22" i="102"/>
  <c r="N25" i="102"/>
  <c r="N14" i="102"/>
  <c r="V17" i="152"/>
  <c r="V18" i="152"/>
  <c r="V19" i="152"/>
  <c r="Q16" i="94"/>
  <c r="K16" i="94"/>
  <c r="X17" i="98"/>
  <c r="P22" i="111"/>
  <c r="C29" i="53"/>
  <c r="D29" i="53" s="1"/>
  <c r="Q20" i="97"/>
  <c r="N13" i="95"/>
  <c r="Q13" i="95" s="1"/>
  <c r="M20" i="95"/>
  <c r="Y22" i="34"/>
  <c r="I18" i="106"/>
  <c r="R27" i="10"/>
  <c r="H29" i="10"/>
  <c r="I29" i="10" s="1"/>
  <c r="U19" i="34"/>
  <c r="G21" i="98"/>
  <c r="Q23" i="95"/>
  <c r="AA15" i="79"/>
  <c r="U25" i="34"/>
  <c r="J30" i="108"/>
  <c r="H30" i="141"/>
  <c r="N10" i="95"/>
  <c r="Q10" i="95" s="1"/>
  <c r="S15" i="98"/>
  <c r="AC14" i="98" s="1"/>
  <c r="Q15" i="97"/>
  <c r="K15" i="97"/>
  <c r="I15" i="97"/>
  <c r="N19" i="108"/>
  <c r="G19" i="108" s="1"/>
  <c r="M15" i="95"/>
  <c r="M19" i="97"/>
  <c r="I21" i="98"/>
  <c r="N29" i="102"/>
  <c r="X25" i="10"/>
  <c r="N19" i="95"/>
  <c r="Q19" i="95" s="1"/>
  <c r="S29" i="52"/>
  <c r="U27" i="34"/>
  <c r="P15" i="112"/>
  <c r="O21" i="152"/>
  <c r="O23" i="152" s="1"/>
  <c r="N10" i="108"/>
  <c r="G10" i="108" s="1"/>
  <c r="U25" i="10"/>
  <c r="N10" i="94"/>
  <c r="K10" i="94" s="1"/>
  <c r="N26" i="108"/>
  <c r="I26" i="108" s="1"/>
  <c r="P13" i="111"/>
  <c r="K21" i="108"/>
  <c r="I19" i="97"/>
  <c r="I21" i="108"/>
  <c r="N16" i="96"/>
  <c r="Q16" i="96" s="1"/>
  <c r="L15" i="79"/>
  <c r="Q21" i="92"/>
  <c r="AB20" i="92" s="1"/>
  <c r="K30" i="107"/>
  <c r="I29" i="51"/>
  <c r="Q19" i="98"/>
  <c r="AB18" i="98" s="1"/>
  <c r="L30" i="96"/>
  <c r="N21" i="96"/>
  <c r="Q21" i="96" s="1"/>
  <c r="I22" i="84"/>
  <c r="M11" i="97"/>
  <c r="G18" i="141"/>
  <c r="F29" i="141"/>
  <c r="M21" i="108"/>
  <c r="U20" i="10"/>
  <c r="N27" i="97"/>
  <c r="G27" i="97" s="1"/>
  <c r="P24" i="110"/>
  <c r="U18" i="10"/>
  <c r="K26" i="107"/>
  <c r="H26" i="107"/>
  <c r="Q17" i="96"/>
  <c r="M17" i="96"/>
  <c r="M15" i="97"/>
  <c r="Q17" i="97"/>
  <c r="K17" i="97"/>
  <c r="E29" i="3"/>
  <c r="E18" i="3"/>
  <c r="E26" i="3"/>
  <c r="AA20" i="68"/>
  <c r="M25" i="36"/>
  <c r="D25" i="110"/>
  <c r="P25" i="110"/>
  <c r="C27" i="106"/>
  <c r="D24" i="112"/>
  <c r="C27" i="112"/>
  <c r="H27" i="112" s="1"/>
  <c r="I20" i="84"/>
  <c r="Q22" i="97"/>
  <c r="I22" i="97"/>
  <c r="N16" i="97"/>
  <c r="Q16" i="97" s="1"/>
  <c r="L30" i="97"/>
  <c r="N14" i="95"/>
  <c r="M14" i="95" s="1"/>
  <c r="N26" i="97"/>
  <c r="K26" i="97" s="1"/>
  <c r="D17" i="109"/>
  <c r="Q10" i="94"/>
  <c r="X18" i="92"/>
  <c r="X20" i="92"/>
  <c r="V19" i="92"/>
  <c r="V18" i="92"/>
  <c r="V20" i="92"/>
  <c r="I11" i="108"/>
  <c r="K11" i="108"/>
  <c r="Y12" i="98"/>
  <c r="Y13" i="98"/>
  <c r="Y14" i="98"/>
  <c r="AC16" i="68"/>
  <c r="I20" i="106"/>
  <c r="D11" i="111"/>
  <c r="D23" i="111"/>
  <c r="D9" i="110"/>
  <c r="E24" i="107"/>
  <c r="J24" i="107"/>
  <c r="K24" i="107" s="1"/>
  <c r="AA18" i="79"/>
  <c r="N27" i="43"/>
  <c r="N16" i="43"/>
  <c r="N23" i="43"/>
  <c r="C29" i="106"/>
  <c r="U26" i="10"/>
  <c r="R26" i="10"/>
  <c r="M21" i="96"/>
  <c r="R23" i="10"/>
  <c r="N22" i="95"/>
  <c r="M22" i="95" s="1"/>
  <c r="Q29" i="53"/>
  <c r="M14" i="97"/>
  <c r="Z16" i="98"/>
  <c r="Z18" i="98"/>
  <c r="V12" i="98"/>
  <c r="V13" i="98"/>
  <c r="K16" i="152"/>
  <c r="Y14" i="152" s="1"/>
  <c r="X12" i="10"/>
  <c r="N12" i="102"/>
  <c r="D15" i="111"/>
  <c r="P15" i="111"/>
  <c r="N25" i="95"/>
  <c r="U14" i="10"/>
  <c r="Q14" i="94"/>
  <c r="Q20" i="96"/>
  <c r="D11" i="109"/>
  <c r="Q13" i="97"/>
  <c r="N29" i="53"/>
  <c r="N23" i="108"/>
  <c r="K23" i="108" s="1"/>
  <c r="Q17" i="94"/>
  <c r="E23" i="92"/>
  <c r="K17" i="107"/>
  <c r="D30" i="95"/>
  <c r="D30" i="97"/>
  <c r="I17" i="96"/>
  <c r="G17" i="96"/>
  <c r="U17" i="10"/>
  <c r="G16" i="95"/>
  <c r="F15" i="125"/>
  <c r="G17" i="97"/>
  <c r="AD14" i="68"/>
  <c r="O21" i="92"/>
  <c r="AA19" i="92" s="1"/>
  <c r="N25" i="43"/>
  <c r="L29" i="108"/>
  <c r="H30" i="94"/>
  <c r="H27" i="110"/>
  <c r="N12" i="43"/>
  <c r="N25" i="96"/>
  <c r="Q25" i="96" s="1"/>
  <c r="S29" i="56"/>
  <c r="F30" i="108"/>
  <c r="AA14" i="79"/>
  <c r="W21" i="34"/>
  <c r="AD17" i="79"/>
  <c r="G21" i="97"/>
  <c r="G12" i="108"/>
  <c r="X17" i="92"/>
  <c r="U19" i="10"/>
  <c r="U27" i="10"/>
  <c r="N25" i="97"/>
  <c r="M25" i="97" s="1"/>
  <c r="Q21" i="79"/>
  <c r="H30" i="96"/>
  <c r="P9" i="110"/>
  <c r="N24" i="94"/>
  <c r="I24" i="94" s="1"/>
  <c r="N12" i="95"/>
  <c r="K12" i="95" s="1"/>
  <c r="E17" i="107"/>
  <c r="F30" i="95"/>
  <c r="D30" i="96"/>
  <c r="N23" i="141"/>
  <c r="I23" i="141" s="1"/>
  <c r="N27" i="94"/>
  <c r="Q27" i="94" s="1"/>
  <c r="N17" i="141"/>
  <c r="I17" i="141" s="1"/>
  <c r="N18" i="97"/>
  <c r="Q18" i="97" s="1"/>
  <c r="N20" i="94"/>
  <c r="Q20" i="94" s="1"/>
  <c r="J30" i="96"/>
  <c r="N20" i="102"/>
  <c r="K16" i="97"/>
  <c r="N27" i="96"/>
  <c r="Q27" i="96" s="1"/>
  <c r="J31" i="107"/>
  <c r="K31" i="107" s="1"/>
  <c r="N22" i="96"/>
  <c r="Q22" i="96" s="1"/>
  <c r="J29" i="108"/>
  <c r="U12" i="10"/>
  <c r="W13" i="152"/>
  <c r="H29" i="141"/>
  <c r="N13" i="96"/>
  <c r="G13" i="96" s="1"/>
  <c r="N22" i="141"/>
  <c r="I22" i="141" s="1"/>
  <c r="F30" i="97"/>
  <c r="F30" i="96"/>
  <c r="C29" i="54"/>
  <c r="D29" i="54" s="1"/>
  <c r="E30" i="45"/>
  <c r="G32" i="107"/>
  <c r="D30" i="94"/>
  <c r="N20" i="108"/>
  <c r="K20" i="108" s="1"/>
  <c r="Q16" i="152"/>
  <c r="AB14" i="152" s="1"/>
  <c r="S29" i="54"/>
  <c r="J30" i="94"/>
  <c r="N30" i="94" s="1"/>
  <c r="L30" i="95"/>
  <c r="J30" i="95"/>
  <c r="R17" i="10"/>
  <c r="N11" i="96"/>
  <c r="G11" i="96" s="1"/>
  <c r="W15" i="34"/>
  <c r="M23" i="152"/>
  <c r="Z12" i="152"/>
  <c r="K15" i="141"/>
  <c r="I15" i="141"/>
  <c r="G15" i="141"/>
  <c r="Y17" i="152"/>
  <c r="Y18" i="152"/>
  <c r="Y19" i="152"/>
  <c r="K24" i="141"/>
  <c r="I24" i="141"/>
  <c r="K10" i="141"/>
  <c r="G10" i="141"/>
  <c r="K25" i="141"/>
  <c r="O25" i="141" s="1"/>
  <c r="I25" i="141"/>
  <c r="K20" i="94"/>
  <c r="I27" i="96"/>
  <c r="I13" i="96"/>
  <c r="Q25" i="95"/>
  <c r="I25" i="95"/>
  <c r="K25" i="95"/>
  <c r="M25" i="95"/>
  <c r="AA13" i="152"/>
  <c r="I23" i="108"/>
  <c r="D24" i="54"/>
  <c r="D18" i="54"/>
  <c r="AB19" i="92"/>
  <c r="U22" i="34"/>
  <c r="P17" i="109"/>
  <c r="P15" i="109"/>
  <c r="M23" i="92"/>
  <c r="C29" i="55"/>
  <c r="D14" i="55" s="1"/>
  <c r="K22" i="94"/>
  <c r="H30" i="108"/>
  <c r="O21" i="98"/>
  <c r="I22" i="94"/>
  <c r="N10" i="96"/>
  <c r="N26" i="43"/>
  <c r="F29" i="108"/>
  <c r="I19" i="84"/>
  <c r="M16" i="97"/>
  <c r="K13" i="94"/>
  <c r="W18" i="152"/>
  <c r="M21" i="95"/>
  <c r="C27" i="111"/>
  <c r="T29" i="10"/>
  <c r="D32" i="107"/>
  <c r="N19" i="102"/>
  <c r="N11" i="102"/>
  <c r="N17" i="43"/>
  <c r="N16" i="108"/>
  <c r="P14" i="111"/>
  <c r="E16" i="3"/>
  <c r="Q22" i="95"/>
  <c r="N15" i="102"/>
  <c r="I20" i="141"/>
  <c r="D20" i="111"/>
  <c r="E10" i="3"/>
  <c r="J29" i="141"/>
  <c r="E22" i="3"/>
  <c r="N12" i="97"/>
  <c r="N20" i="43"/>
  <c r="C29" i="52"/>
  <c r="D17" i="52" s="1"/>
  <c r="E24" i="3"/>
  <c r="E27" i="3"/>
  <c r="E12" i="3"/>
  <c r="X27" i="10"/>
  <c r="P22" i="109"/>
  <c r="P24" i="111"/>
  <c r="U24" i="34"/>
  <c r="U13" i="34"/>
  <c r="N25" i="108"/>
  <c r="M25" i="108" s="1"/>
  <c r="G21" i="92"/>
  <c r="P20" i="112"/>
  <c r="R13" i="10"/>
  <c r="R12" i="10"/>
  <c r="X23" i="10"/>
  <c r="D31" i="155"/>
  <c r="J31" i="155" s="1"/>
  <c r="I10" i="96"/>
  <c r="P9" i="111"/>
  <c r="H29" i="108"/>
  <c r="M22" i="94"/>
  <c r="V30" i="34"/>
  <c r="U30" i="34" s="1"/>
  <c r="Y13" i="92"/>
  <c r="P27" i="109"/>
  <c r="O16" i="68"/>
  <c r="I16" i="97"/>
  <c r="K12" i="96"/>
  <c r="K25" i="107"/>
  <c r="K21" i="95"/>
  <c r="C31" i="84"/>
  <c r="I19" i="96"/>
  <c r="AB18" i="152"/>
  <c r="C29" i="56"/>
  <c r="M19" i="94"/>
  <c r="K20" i="141"/>
  <c r="N13" i="102"/>
  <c r="F30" i="141"/>
  <c r="N22" i="43"/>
  <c r="C29" i="50"/>
  <c r="D28" i="50" s="1"/>
  <c r="V30" i="48"/>
  <c r="S30" i="48" s="1"/>
  <c r="I27" i="106"/>
  <c r="D9" i="111"/>
  <c r="J22" i="155"/>
  <c r="P30" i="4"/>
  <c r="Q30" i="4" s="1"/>
  <c r="K22" i="95"/>
  <c r="G17" i="95"/>
  <c r="C30" i="45"/>
  <c r="D18" i="45" s="1"/>
  <c r="AC21" i="68"/>
  <c r="AC23" i="68" s="1"/>
  <c r="P20" i="111"/>
  <c r="N17" i="102"/>
  <c r="E11" i="3"/>
  <c r="J30" i="97"/>
  <c r="K11" i="96"/>
  <c r="N13" i="43"/>
  <c r="C29" i="51"/>
  <c r="F13" i="155"/>
  <c r="G13" i="155" s="1"/>
  <c r="X15" i="92"/>
  <c r="N11" i="95"/>
  <c r="K11" i="95" s="1"/>
  <c r="E14" i="3"/>
  <c r="E20" i="3"/>
  <c r="E21" i="3"/>
  <c r="G15" i="95"/>
  <c r="O15" i="79"/>
  <c r="I14" i="84"/>
  <c r="C32" i="107"/>
  <c r="N27" i="108"/>
  <c r="I29" i="53"/>
  <c r="X13" i="10"/>
  <c r="N22" i="108"/>
  <c r="P10" i="110"/>
  <c r="P23" i="112"/>
  <c r="P12" i="110"/>
  <c r="R18" i="10"/>
  <c r="C16" i="106"/>
  <c r="U10" i="34"/>
  <c r="P21" i="109"/>
  <c r="P24" i="112"/>
  <c r="N29" i="54"/>
  <c r="P9" i="109"/>
  <c r="AD16" i="79"/>
  <c r="M24" i="97"/>
  <c r="V30" i="47"/>
  <c r="Y30" i="47" s="1"/>
  <c r="G13" i="108"/>
  <c r="G26" i="95"/>
  <c r="Z12" i="92"/>
  <c r="V30" i="49"/>
  <c r="G30" i="49" s="1"/>
  <c r="D14" i="56"/>
  <c r="N19" i="43"/>
  <c r="X14" i="92"/>
  <c r="M31" i="36"/>
  <c r="I15" i="106"/>
  <c r="V18" i="98"/>
  <c r="P30" i="101"/>
  <c r="Q30" i="101" s="1"/>
  <c r="N15" i="108"/>
  <c r="Q18" i="94"/>
  <c r="P30" i="100"/>
  <c r="Q30" i="100" s="1"/>
  <c r="N21" i="43"/>
  <c r="M26" i="108"/>
  <c r="N24" i="43"/>
  <c r="G24" i="97"/>
  <c r="G22" i="94"/>
  <c r="C29" i="57"/>
  <c r="D25" i="57" s="1"/>
  <c r="W13" i="92"/>
  <c r="W12" i="92"/>
  <c r="N23" i="102"/>
  <c r="I23" i="84"/>
  <c r="P20" i="109"/>
  <c r="D14" i="111"/>
  <c r="AA17" i="68"/>
  <c r="N15" i="43"/>
  <c r="N11" i="43"/>
  <c r="P16" i="43" s="1"/>
  <c r="E13" i="3"/>
  <c r="E25" i="3"/>
  <c r="AD12" i="79"/>
  <c r="N14" i="43"/>
  <c r="K29" i="102"/>
  <c r="I16" i="84"/>
  <c r="E23" i="3"/>
  <c r="E17" i="3"/>
  <c r="C30" i="106"/>
  <c r="N31" i="43"/>
  <c r="X17" i="10"/>
  <c r="N25" i="94"/>
  <c r="M25" i="94" s="1"/>
  <c r="AA12" i="125"/>
  <c r="N16" i="141"/>
  <c r="P11" i="111"/>
  <c r="P23" i="110"/>
  <c r="P9" i="112"/>
  <c r="I28" i="84"/>
  <c r="W19" i="34"/>
  <c r="R24" i="10"/>
  <c r="AA15" i="68"/>
  <c r="P16" i="112"/>
  <c r="I29" i="56"/>
  <c r="N21" i="94"/>
  <c r="AD13" i="79"/>
  <c r="P11" i="110"/>
  <c r="X24" i="10"/>
  <c r="AD14" i="79"/>
  <c r="I29" i="55"/>
  <c r="I16" i="68"/>
  <c r="D19" i="56"/>
  <c r="D23" i="56"/>
  <c r="G24" i="108"/>
  <c r="G16" i="94"/>
  <c r="W12" i="152"/>
  <c r="Z12" i="98"/>
  <c r="V12" i="92"/>
  <c r="G12" i="96"/>
  <c r="G17" i="141"/>
  <c r="D20" i="54"/>
  <c r="E29" i="10"/>
  <c r="AD18" i="79"/>
  <c r="AA17" i="92"/>
  <c r="D11" i="53"/>
  <c r="G12" i="94"/>
  <c r="AB16" i="98"/>
  <c r="G26" i="94"/>
  <c r="G20" i="96"/>
  <c r="G14" i="97"/>
  <c r="AA12" i="152"/>
  <c r="Y17" i="92"/>
  <c r="G19" i="94"/>
  <c r="G23" i="96"/>
  <c r="W12" i="98"/>
  <c r="I30" i="47"/>
  <c r="AC16" i="98"/>
  <c r="I18" i="108"/>
  <c r="W12" i="34"/>
  <c r="X12" i="98"/>
  <c r="G10" i="95"/>
  <c r="D28" i="54"/>
  <c r="W20" i="34"/>
  <c r="G18" i="108"/>
  <c r="AA12" i="98"/>
  <c r="O23" i="92"/>
  <c r="G20" i="97"/>
  <c r="G16" i="96"/>
  <c r="X16" i="68"/>
  <c r="W23" i="34"/>
  <c r="G17" i="108"/>
  <c r="G18" i="96"/>
  <c r="G10" i="96"/>
  <c r="G12" i="141"/>
  <c r="D11" i="56"/>
  <c r="AB12" i="92"/>
  <c r="I16" i="94"/>
  <c r="D11" i="54"/>
  <c r="G24" i="141"/>
  <c r="G26" i="97"/>
  <c r="W14" i="92"/>
  <c r="AB12" i="152"/>
  <c r="V17" i="92"/>
  <c r="G27" i="95"/>
  <c r="G25" i="95"/>
  <c r="O25" i="95" s="1"/>
  <c r="G12" i="155"/>
  <c r="H16" i="107"/>
  <c r="G14" i="96"/>
  <c r="G14" i="108"/>
  <c r="AC12" i="92"/>
  <c r="K23" i="94"/>
  <c r="W14" i="98"/>
  <c r="AA12" i="92"/>
  <c r="G23" i="94"/>
  <c r="AC18" i="98"/>
  <c r="I23" i="96"/>
  <c r="AB17" i="98"/>
  <c r="G14" i="94"/>
  <c r="M23" i="36"/>
  <c r="F19" i="79"/>
  <c r="V17" i="98"/>
  <c r="G23" i="95"/>
  <c r="I19" i="108"/>
  <c r="U30" i="47"/>
  <c r="AC14" i="152"/>
  <c r="AC12" i="152"/>
  <c r="G11" i="97"/>
  <c r="G20" i="95"/>
  <c r="H19" i="107"/>
  <c r="I17" i="94"/>
  <c r="D19" i="53"/>
  <c r="AA13" i="92"/>
  <c r="K18" i="96"/>
  <c r="N30" i="96"/>
  <c r="G30" i="96" s="1"/>
  <c r="K17" i="94"/>
  <c r="G17" i="94"/>
  <c r="V14" i="152"/>
  <c r="E23" i="152"/>
  <c r="G24" i="95"/>
  <c r="D22" i="56"/>
  <c r="G19" i="96"/>
  <c r="D27" i="53"/>
  <c r="D13" i="53"/>
  <c r="Y19" i="92"/>
  <c r="AA20" i="92"/>
  <c r="D25" i="55"/>
  <c r="I11" i="97"/>
  <c r="G10" i="97"/>
  <c r="R15" i="125"/>
  <c r="U30" i="48"/>
  <c r="D16" i="56"/>
  <c r="M30" i="47"/>
  <c r="AA16" i="98"/>
  <c r="D22" i="53"/>
  <c r="M10" i="108"/>
  <c r="H23" i="107"/>
  <c r="D19" i="54"/>
  <c r="H27" i="109"/>
  <c r="M27" i="36"/>
  <c r="G16" i="97"/>
  <c r="K30" i="48"/>
  <c r="G26" i="96"/>
  <c r="D25" i="54"/>
  <c r="K14" i="107"/>
  <c r="R16" i="68"/>
  <c r="M17" i="36"/>
  <c r="I10" i="97"/>
  <c r="G13" i="94"/>
  <c r="D17" i="55"/>
  <c r="M14" i="96"/>
  <c r="AB18" i="92"/>
  <c r="L27" i="112"/>
  <c r="G18" i="95"/>
  <c r="O30" i="48"/>
  <c r="Z17" i="152"/>
  <c r="M15" i="36"/>
  <c r="G25" i="141"/>
  <c r="L19" i="79"/>
  <c r="W16" i="98"/>
  <c r="I19" i="79"/>
  <c r="Z19" i="152"/>
  <c r="M16" i="36"/>
  <c r="AB17" i="92"/>
  <c r="R29" i="10"/>
  <c r="Z13" i="92"/>
  <c r="G15" i="97"/>
  <c r="S30" i="47"/>
  <c r="I25" i="96"/>
  <c r="M13" i="94"/>
  <c r="G19" i="97"/>
  <c r="K17" i="96"/>
  <c r="I14" i="97"/>
  <c r="K11" i="141"/>
  <c r="G21" i="95"/>
  <c r="M26" i="97"/>
  <c r="K24" i="108"/>
  <c r="M14" i="36"/>
  <c r="M13" i="97"/>
  <c r="G12" i="97"/>
  <c r="D11" i="51"/>
  <c r="AA15" i="125"/>
  <c r="K19" i="94"/>
  <c r="G11" i="108"/>
  <c r="M12" i="108"/>
  <c r="K17" i="141"/>
  <c r="D16" i="54"/>
  <c r="M23" i="96"/>
  <c r="D31" i="36"/>
  <c r="I15" i="95"/>
  <c r="M18" i="96"/>
  <c r="AC21" i="79"/>
  <c r="P27" i="110"/>
  <c r="I29" i="106"/>
  <c r="M17" i="94"/>
  <c r="I30" i="34"/>
  <c r="I13" i="108"/>
  <c r="D15" i="55"/>
  <c r="D19" i="55"/>
  <c r="AA19" i="79"/>
  <c r="K20" i="96"/>
  <c r="K20" i="97"/>
  <c r="U19" i="79"/>
  <c r="K30" i="47"/>
  <c r="X19" i="79"/>
  <c r="D12" i="55"/>
  <c r="I24" i="95"/>
  <c r="R19" i="79"/>
  <c r="AA14" i="98"/>
  <c r="D18" i="53"/>
  <c r="H25" i="107"/>
  <c r="W14" i="152"/>
  <c r="Q29" i="56"/>
  <c r="K18" i="108"/>
  <c r="D18" i="56"/>
  <c r="AA16" i="68"/>
  <c r="M30" i="49"/>
  <c r="M19" i="96"/>
  <c r="I12" i="108"/>
  <c r="I26" i="96"/>
  <c r="D15" i="54"/>
  <c r="I10" i="95"/>
  <c r="M18" i="95"/>
  <c r="D21" i="53"/>
  <c r="K23" i="141"/>
  <c r="I14" i="96"/>
  <c r="N27" i="112"/>
  <c r="V15" i="92"/>
  <c r="I26" i="95"/>
  <c r="V13" i="152"/>
  <c r="W13" i="98"/>
  <c r="G25" i="97"/>
  <c r="Q25" i="97"/>
  <c r="X18" i="152"/>
  <c r="M20" i="36"/>
  <c r="K25" i="96"/>
  <c r="K10" i="95"/>
  <c r="K11" i="97"/>
  <c r="I22" i="106"/>
  <c r="K10" i="97"/>
  <c r="I24" i="106"/>
  <c r="X19" i="92"/>
  <c r="M16" i="94"/>
  <c r="AB13" i="92"/>
  <c r="I24" i="97"/>
  <c r="N24" i="102"/>
  <c r="D17" i="53"/>
  <c r="V13" i="92"/>
  <c r="I16" i="95"/>
  <c r="I18" i="95"/>
  <c r="D20" i="53"/>
  <c r="D14" i="53"/>
  <c r="I21" i="95"/>
  <c r="I20" i="95"/>
  <c r="N10" i="102"/>
  <c r="M17" i="108"/>
  <c r="I23" i="106"/>
  <c r="M28" i="36"/>
  <c r="D22" i="55"/>
  <c r="AA17" i="98"/>
  <c r="I23" i="94"/>
  <c r="K26" i="94"/>
  <c r="D23" i="53"/>
  <c r="I25" i="97"/>
  <c r="L27" i="109"/>
  <c r="I23" i="92"/>
  <c r="M13" i="36"/>
  <c r="K24" i="95"/>
  <c r="Z15" i="92"/>
  <c r="M23" i="94"/>
  <c r="D16" i="55"/>
  <c r="AC19" i="92"/>
  <c r="D24" i="53"/>
  <c r="AA14" i="92"/>
  <c r="K23" i="95"/>
  <c r="M18" i="94"/>
  <c r="AA13" i="98"/>
  <c r="F27" i="109"/>
  <c r="Z14" i="152"/>
  <c r="H28" i="107"/>
  <c r="K14" i="97"/>
  <c r="N30" i="141"/>
  <c r="G30" i="141" s="1"/>
  <c r="M20" i="97"/>
  <c r="I18" i="96"/>
  <c r="K22" i="97"/>
  <c r="AA18" i="92"/>
  <c r="M10" i="94"/>
  <c r="Q30" i="47"/>
  <c r="M26" i="94"/>
  <c r="Y12" i="92"/>
  <c r="K23" i="92"/>
  <c r="I18" i="141"/>
  <c r="O18" i="141" s="1"/>
  <c r="G29" i="56"/>
  <c r="D13" i="56"/>
  <c r="M20" i="96"/>
  <c r="G30" i="47"/>
  <c r="I10" i="94"/>
  <c r="I20" i="96"/>
  <c r="D28" i="53"/>
  <c r="D29" i="57"/>
  <c r="H17" i="107"/>
  <c r="M21" i="36"/>
  <c r="I21" i="96"/>
  <c r="G29" i="53"/>
  <c r="I12" i="96"/>
  <c r="D15" i="50"/>
  <c r="F16" i="68"/>
  <c r="I16" i="96"/>
  <c r="K30" i="49"/>
  <c r="G16" i="108"/>
  <c r="AA14" i="152"/>
  <c r="K19" i="97"/>
  <c r="D12" i="56"/>
  <c r="I14" i="106"/>
  <c r="K13" i="108"/>
  <c r="K15" i="96"/>
  <c r="D21" i="54"/>
  <c r="I25" i="106"/>
  <c r="K27" i="96"/>
  <c r="G22" i="96"/>
  <c r="E21" i="98"/>
  <c r="K17" i="108"/>
  <c r="D13" i="54"/>
  <c r="D14" i="54"/>
  <c r="X13" i="98"/>
  <c r="S30" i="49"/>
  <c r="D23" i="54"/>
  <c r="D15" i="53"/>
  <c r="AB13" i="152"/>
  <c r="AC15" i="92"/>
  <c r="D24" i="56"/>
  <c r="O15" i="125"/>
  <c r="M12" i="36"/>
  <c r="G20" i="108"/>
  <c r="X16" i="98"/>
  <c r="N18" i="102"/>
  <c r="K26" i="96"/>
  <c r="N27" i="109"/>
  <c r="K19" i="96"/>
  <c r="Z13" i="152"/>
  <c r="K18" i="94"/>
  <c r="K10" i="96"/>
  <c r="H29" i="107"/>
  <c r="N27" i="102"/>
  <c r="K15" i="95"/>
  <c r="O15" i="95" s="1"/>
  <c r="D18" i="51"/>
  <c r="D21" i="52"/>
  <c r="H30" i="107"/>
  <c r="M12" i="96"/>
  <c r="K13" i="96"/>
  <c r="I15" i="125"/>
  <c r="K23" i="96"/>
  <c r="H21" i="107"/>
  <c r="K14" i="94"/>
  <c r="I12" i="94"/>
  <c r="H15" i="107"/>
  <c r="L15" i="125"/>
  <c r="I20" i="97"/>
  <c r="AC13" i="152"/>
  <c r="X29" i="10"/>
  <c r="K16" i="95"/>
  <c r="M11" i="36"/>
  <c r="M12" i="94"/>
  <c r="O30" i="47"/>
  <c r="M24" i="108"/>
  <c r="M24" i="36"/>
  <c r="L29" i="53"/>
  <c r="G10" i="94"/>
  <c r="M10" i="95"/>
  <c r="S21" i="98"/>
  <c r="I14" i="108"/>
  <c r="W27" i="34"/>
  <c r="M26" i="95"/>
  <c r="O30" i="34"/>
  <c r="U16" i="68"/>
  <c r="I12" i="141"/>
  <c r="Z13" i="98"/>
  <c r="M21" i="98"/>
  <c r="D16" i="53"/>
  <c r="N27" i="110"/>
  <c r="AC13" i="92"/>
  <c r="K14" i="108"/>
  <c r="U30" i="49"/>
  <c r="D25" i="53"/>
  <c r="K12" i="94"/>
  <c r="X15" i="125"/>
  <c r="Y15" i="92"/>
  <c r="Y18" i="92"/>
  <c r="Z14" i="92"/>
  <c r="I21" i="79"/>
  <c r="V16" i="98"/>
  <c r="I10" i="141"/>
  <c r="K20" i="95"/>
  <c r="M19" i="36"/>
  <c r="W16" i="34"/>
  <c r="H18" i="107"/>
  <c r="D12" i="53"/>
  <c r="L29" i="54"/>
  <c r="D17" i="54"/>
  <c r="K24" i="97"/>
  <c r="X14" i="98"/>
  <c r="D26" i="53"/>
  <c r="D27" i="45"/>
  <c r="W17" i="98"/>
  <c r="W26" i="34"/>
  <c r="Q21" i="98"/>
  <c r="K14" i="96"/>
  <c r="K26" i="95"/>
  <c r="I23" i="95"/>
  <c r="H22" i="107"/>
  <c r="M16" i="95"/>
  <c r="P26" i="43"/>
  <c r="P27" i="43"/>
  <c r="P13" i="43"/>
  <c r="W15" i="92"/>
  <c r="O30" i="49"/>
  <c r="D13" i="55"/>
  <c r="M24" i="95"/>
  <c r="K16" i="96"/>
  <c r="I13" i="94"/>
  <c r="D21" i="56"/>
  <c r="L16" i="68"/>
  <c r="D23" i="55"/>
  <c r="N26" i="102"/>
  <c r="M17" i="95"/>
  <c r="V14" i="92"/>
  <c r="M26" i="96"/>
  <c r="Q11" i="95"/>
  <c r="D17" i="56"/>
  <c r="M17" i="97"/>
  <c r="O17" i="97" s="1"/>
  <c r="I28" i="106"/>
  <c r="M27" i="96"/>
  <c r="M22" i="97"/>
  <c r="N21" i="102"/>
  <c r="L27" i="110"/>
  <c r="M18" i="36"/>
  <c r="D12" i="54"/>
  <c r="M12" i="97"/>
  <c r="Q29" i="54"/>
  <c r="H24" i="107" l="1"/>
  <c r="J32" i="107"/>
  <c r="K32" i="107" s="1"/>
  <c r="H20" i="107"/>
  <c r="R21" i="79"/>
  <c r="K21" i="98"/>
  <c r="F27" i="112"/>
  <c r="P27" i="112"/>
  <c r="J27" i="109"/>
  <c r="I21" i="97"/>
  <c r="K21" i="97"/>
  <c r="O15" i="97"/>
  <c r="M21" i="97"/>
  <c r="O21" i="97" s="1"/>
  <c r="I13" i="97"/>
  <c r="Q23" i="97"/>
  <c r="G23" i="97"/>
  <c r="G13" i="97"/>
  <c r="O13" i="97" s="1"/>
  <c r="K23" i="97"/>
  <c r="I23" i="97"/>
  <c r="Q27" i="97"/>
  <c r="M24" i="96"/>
  <c r="G15" i="96"/>
  <c r="I15" i="96"/>
  <c r="K24" i="96"/>
  <c r="I24" i="96"/>
  <c r="O24" i="96" s="1"/>
  <c r="G21" i="96"/>
  <c r="K21" i="96"/>
  <c r="O21" i="96" s="1"/>
  <c r="M15" i="96"/>
  <c r="G27" i="96"/>
  <c r="M27" i="95"/>
  <c r="I13" i="95"/>
  <c r="M13" i="95"/>
  <c r="I27" i="95"/>
  <c r="O27" i="95" s="1"/>
  <c r="K13" i="95"/>
  <c r="K27" i="95"/>
  <c r="M24" i="94"/>
  <c r="M15" i="94"/>
  <c r="G11" i="94"/>
  <c r="F31" i="155"/>
  <c r="G31" i="155" s="1"/>
  <c r="K11" i="94"/>
  <c r="K15" i="94"/>
  <c r="I20" i="94"/>
  <c r="I11" i="94"/>
  <c r="O11" i="94" s="1"/>
  <c r="K24" i="94"/>
  <c r="G20" i="94"/>
  <c r="G24" i="94"/>
  <c r="G15" i="94"/>
  <c r="M14" i="94"/>
  <c r="M11" i="94"/>
  <c r="I15" i="94"/>
  <c r="X19" i="152"/>
  <c r="Z18" i="92"/>
  <c r="Z19" i="92"/>
  <c r="AC17" i="92"/>
  <c r="AC18" i="92"/>
  <c r="AC17" i="152"/>
  <c r="Z17" i="92"/>
  <c r="S23" i="92"/>
  <c r="S23" i="152"/>
  <c r="AT25" i="104"/>
  <c r="AT27" i="104"/>
  <c r="F28" i="143"/>
  <c r="K14" i="143"/>
  <c r="R31" i="137"/>
  <c r="H31" i="137"/>
  <c r="U29" i="10"/>
  <c r="L29" i="10"/>
  <c r="M23" i="108"/>
  <c r="I13" i="141"/>
  <c r="G23" i="108"/>
  <c r="G14" i="141"/>
  <c r="O14" i="141" s="1"/>
  <c r="O29" i="10"/>
  <c r="G13" i="141"/>
  <c r="O13" i="141" s="1"/>
  <c r="W25" i="34"/>
  <c r="Q23" i="92"/>
  <c r="N30" i="108"/>
  <c r="O17" i="141"/>
  <c r="E29" i="102"/>
  <c r="O15" i="141"/>
  <c r="N30" i="97"/>
  <c r="O17" i="96"/>
  <c r="AN16" i="104"/>
  <c r="W13" i="34"/>
  <c r="AD13" i="68"/>
  <c r="O24" i="141"/>
  <c r="AH23" i="105"/>
  <c r="AH30" i="103"/>
  <c r="AH17" i="103"/>
  <c r="D27" i="50"/>
  <c r="P11" i="43"/>
  <c r="P12" i="43"/>
  <c r="M30" i="34"/>
  <c r="O12" i="141"/>
  <c r="H31" i="107"/>
  <c r="D19" i="57"/>
  <c r="D22" i="50"/>
  <c r="G30" i="34"/>
  <c r="AC13" i="98"/>
  <c r="O11" i="108"/>
  <c r="M12" i="95"/>
  <c r="D23" i="45"/>
  <c r="G14" i="95"/>
  <c r="O16" i="94"/>
  <c r="W24" i="34"/>
  <c r="O20" i="141"/>
  <c r="M19" i="95"/>
  <c r="Y18" i="98"/>
  <c r="AB15" i="92"/>
  <c r="K27" i="97"/>
  <c r="AA18" i="152"/>
  <c r="Y16" i="98"/>
  <c r="F27" i="110"/>
  <c r="K21" i="141"/>
  <c r="F12" i="146"/>
  <c r="F19" i="147"/>
  <c r="K16" i="145"/>
  <c r="F19" i="146"/>
  <c r="O31" i="144"/>
  <c r="D14" i="52"/>
  <c r="O22" i="97"/>
  <c r="P19" i="43"/>
  <c r="P25" i="43"/>
  <c r="D17" i="57"/>
  <c r="O10" i="141"/>
  <c r="D16" i="45"/>
  <c r="O17" i="108"/>
  <c r="O15" i="96"/>
  <c r="I12" i="95"/>
  <c r="D26" i="50"/>
  <c r="S30" i="34"/>
  <c r="K19" i="108"/>
  <c r="O23" i="108"/>
  <c r="O14" i="97"/>
  <c r="G26" i="108"/>
  <c r="K26" i="108"/>
  <c r="O22" i="94"/>
  <c r="AB14" i="92"/>
  <c r="M27" i="97"/>
  <c r="AA19" i="152"/>
  <c r="G11" i="141"/>
  <c r="O11" i="141" s="1"/>
  <c r="H16" i="147"/>
  <c r="K12" i="146"/>
  <c r="H22" i="146"/>
  <c r="F13" i="146"/>
  <c r="F29" i="148"/>
  <c r="AN30" i="105"/>
  <c r="K29" i="148"/>
  <c r="H19" i="146"/>
  <c r="AB19" i="152"/>
  <c r="G29" i="52"/>
  <c r="P22" i="43"/>
  <c r="P28" i="43"/>
  <c r="P20" i="43"/>
  <c r="N29" i="108"/>
  <c r="O29" i="108" s="1"/>
  <c r="D17" i="50"/>
  <c r="O12" i="108"/>
  <c r="G23" i="141"/>
  <c r="O16" i="97"/>
  <c r="M19" i="108"/>
  <c r="O18" i="108"/>
  <c r="D28" i="52"/>
  <c r="M10" i="97"/>
  <c r="J27" i="110"/>
  <c r="E31" i="43"/>
  <c r="O21" i="108"/>
  <c r="I21" i="141"/>
  <c r="W14" i="34"/>
  <c r="F17" i="145"/>
  <c r="F25" i="147"/>
  <c r="K25" i="142"/>
  <c r="F17" i="142"/>
  <c r="H13" i="146"/>
  <c r="H18" i="146"/>
  <c r="G19" i="141"/>
  <c r="Q30" i="97"/>
  <c r="M30" i="97"/>
  <c r="Q30" i="94"/>
  <c r="K30" i="94"/>
  <c r="M30" i="94"/>
  <c r="I30" i="94"/>
  <c r="H32" i="107"/>
  <c r="L29" i="57"/>
  <c r="M30" i="96"/>
  <c r="AN11" i="103"/>
  <c r="AN28" i="105"/>
  <c r="V31" i="142"/>
  <c r="H18" i="145"/>
  <c r="F18" i="145"/>
  <c r="K18" i="145"/>
  <c r="D26" i="55"/>
  <c r="D20" i="45"/>
  <c r="P21" i="43"/>
  <c r="P15" i="43"/>
  <c r="P18" i="43"/>
  <c r="P14" i="43"/>
  <c r="P29" i="43"/>
  <c r="O23" i="97"/>
  <c r="D24" i="55"/>
  <c r="D21" i="55"/>
  <c r="N29" i="141"/>
  <c r="O29" i="141" s="1"/>
  <c r="O24" i="108"/>
  <c r="M25" i="96"/>
  <c r="F21" i="79"/>
  <c r="D22" i="57"/>
  <c r="D21" i="45"/>
  <c r="D28" i="55"/>
  <c r="D13" i="50"/>
  <c r="L21" i="79"/>
  <c r="M16" i="96"/>
  <c r="I30" i="106"/>
  <c r="D18" i="55"/>
  <c r="D23" i="50"/>
  <c r="D12" i="50"/>
  <c r="G22" i="141"/>
  <c r="G19" i="95"/>
  <c r="K22" i="96"/>
  <c r="D21" i="50"/>
  <c r="L29" i="50"/>
  <c r="D11" i="50"/>
  <c r="D20" i="55"/>
  <c r="G13" i="95"/>
  <c r="AC12" i="98"/>
  <c r="AD20" i="68"/>
  <c r="I19" i="95"/>
  <c r="I27" i="97"/>
  <c r="AA17" i="152"/>
  <c r="I18" i="94"/>
  <c r="F14" i="143"/>
  <c r="F25" i="145"/>
  <c r="I26" i="94"/>
  <c r="O26" i="94" s="1"/>
  <c r="F21" i="142"/>
  <c r="K21" i="142"/>
  <c r="H21" i="142"/>
  <c r="H27" i="144"/>
  <c r="K27" i="144"/>
  <c r="F27" i="144"/>
  <c r="H28" i="142"/>
  <c r="Q19" i="94"/>
  <c r="I19" i="94"/>
  <c r="O19" i="94" s="1"/>
  <c r="K23" i="146"/>
  <c r="I30" i="49"/>
  <c r="P17" i="43"/>
  <c r="P24" i="43"/>
  <c r="P23" i="43"/>
  <c r="Q29" i="50"/>
  <c r="I30" i="48"/>
  <c r="O23" i="96"/>
  <c r="O21" i="79"/>
  <c r="D19" i="50"/>
  <c r="D14" i="50"/>
  <c r="D19" i="45"/>
  <c r="D25" i="50"/>
  <c r="U21" i="79"/>
  <c r="G29" i="55"/>
  <c r="D27" i="55"/>
  <c r="I27" i="94"/>
  <c r="D29" i="45"/>
  <c r="Q29" i="55"/>
  <c r="I21" i="68"/>
  <c r="F21" i="68"/>
  <c r="D14" i="45"/>
  <c r="L29" i="55"/>
  <c r="G22" i="95"/>
  <c r="G25" i="96"/>
  <c r="O25" i="96" s="1"/>
  <c r="G27" i="94"/>
  <c r="W18" i="34"/>
  <c r="K27" i="94"/>
  <c r="K25" i="97"/>
  <c r="K23" i="152"/>
  <c r="H25" i="145"/>
  <c r="K16" i="146"/>
  <c r="K20" i="148"/>
  <c r="I19" i="141"/>
  <c r="O19" i="141" s="1"/>
  <c r="AT22" i="105"/>
  <c r="F28" i="142"/>
  <c r="O20" i="97"/>
  <c r="AT30" i="105"/>
  <c r="I20" i="108"/>
  <c r="AH30" i="105"/>
  <c r="F31" i="134"/>
  <c r="H26" i="145"/>
  <c r="F25" i="144"/>
  <c r="F22" i="146"/>
  <c r="F21" i="148"/>
  <c r="K17" i="142"/>
  <c r="M22" i="96"/>
  <c r="K18" i="97"/>
  <c r="AN18" i="103"/>
  <c r="AN16" i="103"/>
  <c r="P30" i="104"/>
  <c r="Q30" i="104" s="1"/>
  <c r="AB17" i="104" s="1"/>
  <c r="AN20" i="103"/>
  <c r="AN25" i="103"/>
  <c r="AN30" i="104"/>
  <c r="AH24" i="103"/>
  <c r="AH20" i="105"/>
  <c r="H17" i="145"/>
  <c r="K12" i="147"/>
  <c r="K21" i="148"/>
  <c r="AH28" i="104"/>
  <c r="K26" i="145"/>
  <c r="AH18" i="104"/>
  <c r="K22" i="146"/>
  <c r="AH14" i="103"/>
  <c r="K23" i="148"/>
  <c r="K28" i="143"/>
  <c r="V31" i="148"/>
  <c r="T31" i="148"/>
  <c r="K13" i="143"/>
  <c r="H13" i="143"/>
  <c r="F13" i="143"/>
  <c r="H20" i="147"/>
  <c r="K20" i="147"/>
  <c r="F20" i="147"/>
  <c r="F27" i="142"/>
  <c r="K27" i="142"/>
  <c r="H27" i="142"/>
  <c r="P30" i="105"/>
  <c r="Q30" i="105" s="1"/>
  <c r="Q11" i="105"/>
  <c r="AH24" i="104"/>
  <c r="K16" i="143"/>
  <c r="F14" i="146"/>
  <c r="H14" i="146"/>
  <c r="AT17" i="103"/>
  <c r="AT24" i="103"/>
  <c r="AT26" i="103"/>
  <c r="AT12" i="103"/>
  <c r="AT25" i="103"/>
  <c r="AT30" i="103"/>
  <c r="AT13" i="103"/>
  <c r="H29" i="143"/>
  <c r="F29" i="143"/>
  <c r="K29" i="143"/>
  <c r="AH13" i="104"/>
  <c r="K31" i="134"/>
  <c r="Y31" i="134"/>
  <c r="R31" i="134"/>
  <c r="AH27" i="103"/>
  <c r="K27" i="145"/>
  <c r="H27" i="145"/>
  <c r="F27" i="145"/>
  <c r="AH21" i="103"/>
  <c r="K12" i="143"/>
  <c r="H12" i="143"/>
  <c r="F12" i="143"/>
  <c r="AH19" i="105"/>
  <c r="K19" i="148"/>
  <c r="F19" i="148"/>
  <c r="H19" i="148"/>
  <c r="AH15" i="103"/>
  <c r="AH28" i="103"/>
  <c r="AH28" i="105"/>
  <c r="T31" i="146"/>
  <c r="V31" i="146"/>
  <c r="AN26" i="103"/>
  <c r="D31" i="146"/>
  <c r="AT23" i="103"/>
  <c r="K17" i="145"/>
  <c r="M31" i="142"/>
  <c r="D31" i="142"/>
  <c r="O31" i="142"/>
  <c r="K23" i="144"/>
  <c r="H23" i="144"/>
  <c r="F23" i="144"/>
  <c r="K14" i="147"/>
  <c r="H14" i="147"/>
  <c r="F14" i="147"/>
  <c r="K27" i="146"/>
  <c r="F23" i="142"/>
  <c r="K23" i="142"/>
  <c r="H23" i="142"/>
  <c r="H14" i="142"/>
  <c r="K14" i="142"/>
  <c r="F14" i="142"/>
  <c r="AH22" i="105"/>
  <c r="AH12" i="103"/>
  <c r="F22" i="143"/>
  <c r="K22" i="143"/>
  <c r="AH25" i="105"/>
  <c r="K22" i="144"/>
  <c r="H22" i="144"/>
  <c r="H29" i="142"/>
  <c r="F29" i="142"/>
  <c r="K29" i="142"/>
  <c r="F21" i="147"/>
  <c r="K21" i="147"/>
  <c r="H21" i="147"/>
  <c r="H28" i="146"/>
  <c r="F28" i="146"/>
  <c r="K28" i="146"/>
  <c r="AH23" i="103"/>
  <c r="AH23" i="104"/>
  <c r="F22" i="144"/>
  <c r="F24" i="146"/>
  <c r="K24" i="146"/>
  <c r="AT21" i="103"/>
  <c r="AN19" i="103"/>
  <c r="AT20" i="103"/>
  <c r="Q17" i="95"/>
  <c r="K17" i="95"/>
  <c r="AT18" i="105"/>
  <c r="AA31" i="146"/>
  <c r="K13" i="147"/>
  <c r="F13" i="147"/>
  <c r="H13" i="147"/>
  <c r="K19" i="145"/>
  <c r="H19" i="145"/>
  <c r="F19" i="145"/>
  <c r="K12" i="144"/>
  <c r="H12" i="144"/>
  <c r="F12" i="144"/>
  <c r="K24" i="148"/>
  <c r="H24" i="148"/>
  <c r="F24" i="148"/>
  <c r="K17" i="143"/>
  <c r="F17" i="143"/>
  <c r="H28" i="147"/>
  <c r="K28" i="147"/>
  <c r="AH22" i="103"/>
  <c r="F16" i="145"/>
  <c r="H22" i="142"/>
  <c r="K22" i="142"/>
  <c r="F22" i="142"/>
  <c r="H15" i="147"/>
  <c r="K15" i="147"/>
  <c r="F15" i="147"/>
  <c r="D31" i="143"/>
  <c r="M31" i="143"/>
  <c r="F16" i="144"/>
  <c r="H16" i="144"/>
  <c r="K16" i="144"/>
  <c r="AH11" i="104"/>
  <c r="AH25" i="104"/>
  <c r="AH30" i="104"/>
  <c r="AH17" i="104"/>
  <c r="AH19" i="104"/>
  <c r="AH12" i="104"/>
  <c r="F16" i="146"/>
  <c r="AH16" i="104"/>
  <c r="AH19" i="103"/>
  <c r="F16" i="143"/>
  <c r="AH21" i="105"/>
  <c r="T31" i="147"/>
  <c r="V31" i="147"/>
  <c r="AN17" i="103"/>
  <c r="AT14" i="103"/>
  <c r="K16" i="148"/>
  <c r="F16" i="148"/>
  <c r="H16" i="148"/>
  <c r="K18" i="148"/>
  <c r="H18" i="148"/>
  <c r="F18" i="148"/>
  <c r="H13" i="148"/>
  <c r="F13" i="148"/>
  <c r="F16" i="142"/>
  <c r="K16" i="142"/>
  <c r="H16" i="142"/>
  <c r="H27" i="146"/>
  <c r="AH26" i="103"/>
  <c r="H25" i="142"/>
  <c r="AH12" i="105"/>
  <c r="H16" i="145"/>
  <c r="AH15" i="104"/>
  <c r="AH27" i="104"/>
  <c r="K19" i="144"/>
  <c r="F19" i="144"/>
  <c r="H19" i="144"/>
  <c r="H19" i="142"/>
  <c r="K19" i="142"/>
  <c r="F19" i="142"/>
  <c r="AC31" i="142"/>
  <c r="AA31" i="142"/>
  <c r="AH20" i="104"/>
  <c r="K20" i="146"/>
  <c r="H16" i="143"/>
  <c r="H22" i="143"/>
  <c r="I23" i="152"/>
  <c r="AT16" i="103"/>
  <c r="K18" i="143"/>
  <c r="F18" i="143"/>
  <c r="H18" i="143"/>
  <c r="F17" i="148"/>
  <c r="H17" i="148"/>
  <c r="K17" i="148"/>
  <c r="AH17" i="105"/>
  <c r="AH11" i="105"/>
  <c r="AC31" i="148"/>
  <c r="AA31" i="148"/>
  <c r="AN30" i="103"/>
  <c r="AN12" i="103"/>
  <c r="AN14" i="103"/>
  <c r="AP14" i="103" s="1"/>
  <c r="AN15" i="103"/>
  <c r="AT15" i="103"/>
  <c r="X13" i="152"/>
  <c r="X12" i="152"/>
  <c r="G27" i="141"/>
  <c r="I27" i="141"/>
  <c r="H24" i="145"/>
  <c r="F24" i="145"/>
  <c r="K24" i="145"/>
  <c r="H20" i="143"/>
  <c r="F20" i="143"/>
  <c r="K20" i="143"/>
  <c r="D31" i="147"/>
  <c r="O31" i="147"/>
  <c r="AH13" i="103"/>
  <c r="K29" i="144"/>
  <c r="H29" i="144"/>
  <c r="F29" i="144"/>
  <c r="O31" i="148"/>
  <c r="D31" i="148"/>
  <c r="AN21" i="103"/>
  <c r="AT11" i="103"/>
  <c r="F14" i="148"/>
  <c r="K14" i="148"/>
  <c r="H14" i="148"/>
  <c r="AH21" i="104"/>
  <c r="AH22" i="104"/>
  <c r="F15" i="142"/>
  <c r="H15" i="142"/>
  <c r="K15" i="142"/>
  <c r="F24" i="144"/>
  <c r="K24" i="144"/>
  <c r="H24" i="144"/>
  <c r="H26" i="147"/>
  <c r="F26" i="147"/>
  <c r="AH15" i="105"/>
  <c r="F15" i="143"/>
  <c r="H15" i="143"/>
  <c r="F21" i="144"/>
  <c r="H21" i="144"/>
  <c r="K21" i="144"/>
  <c r="H25" i="144"/>
  <c r="Q11" i="103"/>
  <c r="P30" i="103"/>
  <c r="Q30" i="103" s="1"/>
  <c r="AH25" i="103"/>
  <c r="AA31" i="143"/>
  <c r="AC31" i="143"/>
  <c r="AT13" i="105"/>
  <c r="AT21" i="105"/>
  <c r="AT28" i="105"/>
  <c r="AT23" i="105"/>
  <c r="AT17" i="105"/>
  <c r="AT11" i="105"/>
  <c r="AT19" i="105"/>
  <c r="AT24" i="105"/>
  <c r="AT14" i="105"/>
  <c r="AT15" i="105"/>
  <c r="AT26" i="105"/>
  <c r="AT25" i="105"/>
  <c r="AT27" i="105"/>
  <c r="AT16" i="105"/>
  <c r="AT12" i="105"/>
  <c r="AH14" i="104"/>
  <c r="F18" i="146"/>
  <c r="AN13" i="103"/>
  <c r="H13" i="145"/>
  <c r="F13" i="145"/>
  <c r="AH16" i="105"/>
  <c r="AN24" i="103"/>
  <c r="I15" i="79"/>
  <c r="U15" i="79"/>
  <c r="F15" i="79"/>
  <c r="AT19" i="103"/>
  <c r="AT20" i="105"/>
  <c r="M31" i="148"/>
  <c r="H26" i="143"/>
  <c r="F26" i="143"/>
  <c r="K26" i="143"/>
  <c r="F20" i="142"/>
  <c r="K20" i="142"/>
  <c r="F25" i="143"/>
  <c r="H25" i="143"/>
  <c r="K25" i="143"/>
  <c r="H27" i="147"/>
  <c r="K27" i="147"/>
  <c r="AH26" i="104"/>
  <c r="K14" i="146"/>
  <c r="AN11" i="104"/>
  <c r="AN15" i="104"/>
  <c r="AN24" i="104"/>
  <c r="AN18" i="104"/>
  <c r="AN13" i="104"/>
  <c r="AN28" i="104"/>
  <c r="AN27" i="104"/>
  <c r="AN23" i="104"/>
  <c r="AN14" i="104"/>
  <c r="AN20" i="104"/>
  <c r="AN19" i="104"/>
  <c r="AN26" i="104"/>
  <c r="AN12" i="104"/>
  <c r="AN21" i="104"/>
  <c r="AN22" i="104"/>
  <c r="AN17" i="104"/>
  <c r="AN25" i="104"/>
  <c r="AT18" i="103"/>
  <c r="AH13" i="105"/>
  <c r="T31" i="144"/>
  <c r="V31" i="144"/>
  <c r="AH27" i="105"/>
  <c r="AH24" i="105"/>
  <c r="K26" i="144"/>
  <c r="H26" i="144"/>
  <c r="F26" i="144"/>
  <c r="AN12" i="105"/>
  <c r="AN11" i="105"/>
  <c r="AN13" i="105"/>
  <c r="AN26" i="105"/>
  <c r="AN15" i="105"/>
  <c r="AN25" i="105"/>
  <c r="AN19" i="105"/>
  <c r="AN18" i="105"/>
  <c r="AN27" i="105"/>
  <c r="AN23" i="105"/>
  <c r="AN24" i="105"/>
  <c r="AN21" i="105"/>
  <c r="AN16" i="105"/>
  <c r="AN17" i="105"/>
  <c r="AN14" i="105"/>
  <c r="AN20" i="105"/>
  <c r="AN22" i="105"/>
  <c r="AH20" i="103"/>
  <c r="H12" i="147"/>
  <c r="F12" i="147"/>
  <c r="AH18" i="103"/>
  <c r="D31" i="145"/>
  <c r="AT27" i="103"/>
  <c r="K12" i="142"/>
  <c r="F12" i="142"/>
  <c r="V31" i="143"/>
  <c r="T31" i="143"/>
  <c r="H21" i="145"/>
  <c r="F21" i="145"/>
  <c r="K21" i="145"/>
  <c r="F15" i="144"/>
  <c r="H15" i="144"/>
  <c r="K15" i="144"/>
  <c r="AH14" i="105"/>
  <c r="H22" i="148"/>
  <c r="K22" i="148"/>
  <c r="F22" i="148"/>
  <c r="K25" i="144"/>
  <c r="F20" i="148"/>
  <c r="H20" i="148"/>
  <c r="F18" i="142"/>
  <c r="H18" i="142"/>
  <c r="F25" i="146"/>
  <c r="K25" i="146"/>
  <c r="AH26" i="105"/>
  <c r="F26" i="148"/>
  <c r="H26" i="148"/>
  <c r="H27" i="143"/>
  <c r="F27" i="143"/>
  <c r="K27" i="143"/>
  <c r="H31" i="134"/>
  <c r="F18" i="144"/>
  <c r="H18" i="144"/>
  <c r="K18" i="144"/>
  <c r="AH11" i="103"/>
  <c r="K15" i="146"/>
  <c r="H15" i="146"/>
  <c r="F15" i="146"/>
  <c r="AH18" i="105"/>
  <c r="AC31" i="144"/>
  <c r="AA31" i="144"/>
  <c r="K28" i="144"/>
  <c r="F28" i="144"/>
  <c r="K26" i="142"/>
  <c r="AN22" i="103"/>
  <c r="AT28" i="103"/>
  <c r="I17" i="95"/>
  <c r="O17" i="95" s="1"/>
  <c r="AN23" i="103"/>
  <c r="V31" i="145"/>
  <c r="H24" i="146"/>
  <c r="K27" i="141"/>
  <c r="F28" i="147"/>
  <c r="D31" i="144"/>
  <c r="AH16" i="103"/>
  <c r="K26" i="147"/>
  <c r="AC19" i="152"/>
  <c r="AB14" i="104"/>
  <c r="AB23" i="104"/>
  <c r="AB18" i="104"/>
  <c r="AB12" i="104"/>
  <c r="AB16" i="104"/>
  <c r="AB15" i="104"/>
  <c r="AB26" i="104"/>
  <c r="AB28" i="104"/>
  <c r="AB22" i="104"/>
  <c r="AB13" i="104"/>
  <c r="AB11" i="104"/>
  <c r="AB21" i="104"/>
  <c r="AB24" i="104"/>
  <c r="AB20" i="104"/>
  <c r="AB27" i="104"/>
  <c r="AB19" i="104"/>
  <c r="AP27" i="103"/>
  <c r="AP24" i="103"/>
  <c r="AP22" i="103"/>
  <c r="AP16" i="103"/>
  <c r="AP11" i="103"/>
  <c r="AP13" i="103"/>
  <c r="AV28" i="104"/>
  <c r="AV24" i="104"/>
  <c r="AV18" i="104"/>
  <c r="AV15" i="104"/>
  <c r="AV13" i="104"/>
  <c r="AV19" i="104"/>
  <c r="AV29" i="104"/>
  <c r="AV26" i="104"/>
  <c r="AV25" i="104"/>
  <c r="AV12" i="104"/>
  <c r="AV20" i="104"/>
  <c r="AV14" i="104"/>
  <c r="AV17" i="104"/>
  <c r="AV11" i="104"/>
  <c r="AV22" i="104"/>
  <c r="AV23" i="104"/>
  <c r="AV16" i="104"/>
  <c r="AV27" i="104"/>
  <c r="AV21" i="104"/>
  <c r="Y12" i="152"/>
  <c r="M27" i="94"/>
  <c r="O27" i="94" s="1"/>
  <c r="K19" i="95"/>
  <c r="O19" i="95" s="1"/>
  <c r="I18" i="97"/>
  <c r="M18" i="97"/>
  <c r="Q24" i="94"/>
  <c r="I22" i="96"/>
  <c r="O15" i="94"/>
  <c r="M20" i="108"/>
  <c r="O20" i="108" s="1"/>
  <c r="G18" i="97"/>
  <c r="O24" i="94"/>
  <c r="AA21" i="79"/>
  <c r="K10" i="108"/>
  <c r="I10" i="108"/>
  <c r="D22" i="52"/>
  <c r="Q23" i="152"/>
  <c r="D26" i="54"/>
  <c r="M13" i="96"/>
  <c r="O13" i="96" s="1"/>
  <c r="M20" i="94"/>
  <c r="O20" i="94" s="1"/>
  <c r="Q12" i="95"/>
  <c r="Y13" i="152"/>
  <c r="D27" i="112"/>
  <c r="J27" i="112"/>
  <c r="Q26" i="97"/>
  <c r="I26" i="97"/>
  <c r="O26" i="97" s="1"/>
  <c r="D27" i="54"/>
  <c r="D22" i="54"/>
  <c r="Q13" i="96"/>
  <c r="G29" i="54"/>
  <c r="G12" i="95"/>
  <c r="O12" i="95" s="1"/>
  <c r="I22" i="95"/>
  <c r="O22" i="95" s="1"/>
  <c r="Q14" i="95"/>
  <c r="K14" i="95"/>
  <c r="I14" i="95"/>
  <c r="W10" i="34"/>
  <c r="O27" i="97"/>
  <c r="AD19" i="68"/>
  <c r="AD18" i="68"/>
  <c r="AD13" i="125"/>
  <c r="AD12" i="68"/>
  <c r="I11" i="96"/>
  <c r="M11" i="96"/>
  <c r="Q11" i="96"/>
  <c r="AD12" i="125"/>
  <c r="AD17" i="68"/>
  <c r="O18" i="94"/>
  <c r="C31" i="106"/>
  <c r="E31" i="106" s="1"/>
  <c r="W11" i="34"/>
  <c r="N30" i="95"/>
  <c r="K22" i="141"/>
  <c r="O22" i="141" s="1"/>
  <c r="I31" i="106"/>
  <c r="O23" i="68"/>
  <c r="F23" i="68"/>
  <c r="L23" i="68"/>
  <c r="I23" i="68"/>
  <c r="AA23" i="68"/>
  <c r="X23" i="68"/>
  <c r="R23" i="68"/>
  <c r="U23" i="68"/>
  <c r="O26" i="95"/>
  <c r="I30" i="96"/>
  <c r="M21" i="94"/>
  <c r="I21" i="94"/>
  <c r="K21" i="94"/>
  <c r="G21" i="94"/>
  <c r="Q21" i="94"/>
  <c r="Y30" i="49"/>
  <c r="Q30" i="49"/>
  <c r="G22" i="108"/>
  <c r="M22" i="108"/>
  <c r="I22" i="108"/>
  <c r="K22" i="108"/>
  <c r="D29" i="51"/>
  <c r="L29" i="51"/>
  <c r="D17" i="51"/>
  <c r="D23" i="51"/>
  <c r="D26" i="51"/>
  <c r="D14" i="51"/>
  <c r="D20" i="51"/>
  <c r="Q29" i="51"/>
  <c r="D12" i="51"/>
  <c r="D27" i="51"/>
  <c r="D15" i="51"/>
  <c r="G29" i="51"/>
  <c r="D22" i="51"/>
  <c r="D13" i="51"/>
  <c r="D28" i="51"/>
  <c r="D25" i="51"/>
  <c r="D19" i="51"/>
  <c r="D16" i="51"/>
  <c r="D24" i="51"/>
  <c r="D21" i="51"/>
  <c r="Y30" i="34"/>
  <c r="Q30" i="34"/>
  <c r="K30" i="34"/>
  <c r="W22" i="34"/>
  <c r="W17" i="92"/>
  <c r="W18" i="92"/>
  <c r="W20" i="92"/>
  <c r="W19" i="92"/>
  <c r="Q12" i="97"/>
  <c r="I12" i="97"/>
  <c r="O12" i="97" s="1"/>
  <c r="K12" i="97"/>
  <c r="I16" i="108"/>
  <c r="K16" i="108"/>
  <c r="E32" i="107"/>
  <c r="D27" i="111"/>
  <c r="P27" i="111"/>
  <c r="N27" i="111"/>
  <c r="L27" i="111"/>
  <c r="H27" i="111"/>
  <c r="F27" i="111"/>
  <c r="J27" i="111"/>
  <c r="Q10" i="96"/>
  <c r="M10" i="96"/>
  <c r="O10" i="96" s="1"/>
  <c r="G16" i="141"/>
  <c r="K16" i="141"/>
  <c r="I16" i="141"/>
  <c r="G15" i="108"/>
  <c r="I15" i="108"/>
  <c r="K15" i="108"/>
  <c r="D29" i="56"/>
  <c r="D27" i="56"/>
  <c r="D25" i="56"/>
  <c r="D20" i="56"/>
  <c r="D28" i="56"/>
  <c r="L29" i="56"/>
  <c r="D26" i="56"/>
  <c r="D15" i="56"/>
  <c r="G31" i="84"/>
  <c r="E31" i="84"/>
  <c r="I31" i="84"/>
  <c r="AD15" i="68"/>
  <c r="D29" i="55"/>
  <c r="D11" i="55"/>
  <c r="I16" i="106"/>
  <c r="G27" i="108"/>
  <c r="K27" i="108"/>
  <c r="M27" i="108"/>
  <c r="I27" i="108"/>
  <c r="G11" i="95"/>
  <c r="M11" i="95"/>
  <c r="I11" i="95"/>
  <c r="D30" i="45"/>
  <c r="D28" i="45"/>
  <c r="D17" i="45"/>
  <c r="D22" i="45"/>
  <c r="D26" i="45"/>
  <c r="D13" i="45"/>
  <c r="D25" i="45"/>
  <c r="D24" i="45"/>
  <c r="D12" i="45"/>
  <c r="D15" i="45"/>
  <c r="P30" i="45"/>
  <c r="L30" i="45"/>
  <c r="Y30" i="48"/>
  <c r="G30" i="48"/>
  <c r="M30" i="48"/>
  <c r="Q30" i="48"/>
  <c r="Q24" i="70"/>
  <c r="Q27" i="70"/>
  <c r="Q15" i="70"/>
  <c r="Q31" i="70"/>
  <c r="Q30" i="70"/>
  <c r="Q20" i="70"/>
  <c r="Q22" i="70"/>
  <c r="Q29" i="70"/>
  <c r="Q13" i="70"/>
  <c r="Q14" i="70"/>
  <c r="Q16" i="70"/>
  <c r="Q18" i="70"/>
  <c r="Q21" i="70"/>
  <c r="Q28" i="70"/>
  <c r="Q17" i="70"/>
  <c r="Q32" i="70"/>
  <c r="Q26" i="70"/>
  <c r="Q19" i="70"/>
  <c r="Q25" i="70"/>
  <c r="Q23" i="70"/>
  <c r="M16" i="108"/>
  <c r="Q25" i="94"/>
  <c r="I25" i="94"/>
  <c r="G25" i="94"/>
  <c r="K25" i="94"/>
  <c r="D15" i="57"/>
  <c r="D18" i="57"/>
  <c r="G29" i="57"/>
  <c r="D14" i="57"/>
  <c r="D11" i="57"/>
  <c r="D13" i="57"/>
  <c r="D26" i="57"/>
  <c r="D20" i="57"/>
  <c r="D27" i="57"/>
  <c r="D12" i="57"/>
  <c r="D24" i="57"/>
  <c r="D21" i="57"/>
  <c r="Q29" i="57"/>
  <c r="D16" i="57"/>
  <c r="D23" i="57"/>
  <c r="D28" i="57"/>
  <c r="M15" i="108"/>
  <c r="X21" i="68"/>
  <c r="O21" i="68"/>
  <c r="U21" i="68"/>
  <c r="R21" i="68"/>
  <c r="L21" i="68"/>
  <c r="AA21" i="68"/>
  <c r="D29" i="50"/>
  <c r="D20" i="50"/>
  <c r="D18" i="50"/>
  <c r="D16" i="50"/>
  <c r="D24" i="50"/>
  <c r="G29" i="50"/>
  <c r="G25" i="108"/>
  <c r="K25" i="108"/>
  <c r="I25" i="108"/>
  <c r="D29" i="52"/>
  <c r="D23" i="52"/>
  <c r="Q29" i="52"/>
  <c r="D26" i="52"/>
  <c r="D25" i="52"/>
  <c r="D13" i="52"/>
  <c r="D20" i="52"/>
  <c r="D18" i="52"/>
  <c r="D15" i="52"/>
  <c r="L29" i="52"/>
  <c r="D19" i="52"/>
  <c r="D12" i="52"/>
  <c r="D27" i="52"/>
  <c r="D11" i="52"/>
  <c r="D24" i="52"/>
  <c r="G23" i="92"/>
  <c r="H30" i="45"/>
  <c r="D16" i="52"/>
  <c r="AD15" i="125"/>
  <c r="O27" i="96"/>
  <c r="O14" i="94"/>
  <c r="O20" i="96"/>
  <c r="O25" i="97"/>
  <c r="G29" i="108"/>
  <c r="K29" i="141"/>
  <c r="O12" i="96"/>
  <c r="O16" i="95"/>
  <c r="O10" i="95"/>
  <c r="K30" i="141"/>
  <c r="O19" i="108"/>
  <c r="O12" i="94"/>
  <c r="I29" i="108"/>
  <c r="O24" i="97"/>
  <c r="K29" i="108"/>
  <c r="M29" i="108"/>
  <c r="X21" i="79"/>
  <c r="O18" i="96"/>
  <c r="I30" i="108"/>
  <c r="Q30" i="108"/>
  <c r="R21" i="43"/>
  <c r="Q21" i="43"/>
  <c r="Q15" i="43"/>
  <c r="R15" i="43"/>
  <c r="R18" i="43"/>
  <c r="Q18" i="43"/>
  <c r="Q14" i="43"/>
  <c r="R14" i="43"/>
  <c r="R29" i="43"/>
  <c r="Q29" i="43"/>
  <c r="AD16" i="68"/>
  <c r="M30" i="108"/>
  <c r="O18" i="95"/>
  <c r="O10" i="108"/>
  <c r="O19" i="96"/>
  <c r="O20" i="95"/>
  <c r="AD19" i="79"/>
  <c r="O14" i="96"/>
  <c r="Q13" i="43"/>
  <c r="R13" i="43"/>
  <c r="R12" i="43"/>
  <c r="Q12" i="43"/>
  <c r="R17" i="43"/>
  <c r="Q17" i="43"/>
  <c r="R24" i="43"/>
  <c r="Q24" i="43"/>
  <c r="Q23" i="43"/>
  <c r="R23" i="43"/>
  <c r="Q16" i="43"/>
  <c r="R16" i="43"/>
  <c r="G30" i="108"/>
  <c r="O24" i="36"/>
  <c r="O14" i="36"/>
  <c r="O27" i="36"/>
  <c r="O25" i="36"/>
  <c r="O16" i="36"/>
  <c r="O12" i="36"/>
  <c r="O17" i="36"/>
  <c r="O22" i="36"/>
  <c r="O19" i="36"/>
  <c r="O20" i="36"/>
  <c r="O13" i="36"/>
  <c r="O26" i="36"/>
  <c r="O21" i="36"/>
  <c r="O15" i="36"/>
  <c r="O23" i="36"/>
  <c r="O28" i="36"/>
  <c r="O11" i="36"/>
  <c r="O18" i="36"/>
  <c r="O29" i="36"/>
  <c r="K30" i="97"/>
  <c r="I29" i="141"/>
  <c r="I30" i="97"/>
  <c r="G30" i="97"/>
  <c r="O21" i="95"/>
  <c r="O13" i="94"/>
  <c r="K30" i="96"/>
  <c r="O30" i="96" s="1"/>
  <c r="Q30" i="96"/>
  <c r="O11" i="97"/>
  <c r="R27" i="43"/>
  <c r="Q27" i="43"/>
  <c r="W30" i="47"/>
  <c r="O19" i="97"/>
  <c r="O26" i="96"/>
  <c r="O10" i="97"/>
  <c r="O24" i="95"/>
  <c r="O23" i="95"/>
  <c r="O23" i="94"/>
  <c r="R11" i="43"/>
  <c r="Q11" i="43"/>
  <c r="Q26" i="43"/>
  <c r="R26" i="43"/>
  <c r="AD21" i="79"/>
  <c r="Q22" i="43"/>
  <c r="R22" i="43"/>
  <c r="R19" i="43"/>
  <c r="Q19" i="43"/>
  <c r="Q28" i="43"/>
  <c r="R28" i="43"/>
  <c r="Q25" i="43"/>
  <c r="R25" i="43"/>
  <c r="R20" i="43"/>
  <c r="Q20" i="43"/>
  <c r="O10" i="94"/>
  <c r="K30" i="108"/>
  <c r="O16" i="96"/>
  <c r="I30" i="141"/>
  <c r="M30" i="141"/>
  <c r="Q30" i="141"/>
  <c r="W30" i="34"/>
  <c r="P19" i="102"/>
  <c r="P17" i="102"/>
  <c r="P21" i="102"/>
  <c r="P25" i="102"/>
  <c r="P10" i="102"/>
  <c r="P13" i="102"/>
  <c r="P23" i="102"/>
  <c r="P26" i="102"/>
  <c r="P22" i="102"/>
  <c r="P27" i="102"/>
  <c r="P28" i="102"/>
  <c r="P24" i="102"/>
  <c r="P14" i="102"/>
  <c r="P20" i="102"/>
  <c r="P15" i="102"/>
  <c r="P12" i="102"/>
  <c r="P16" i="102"/>
  <c r="P11" i="102"/>
  <c r="P18" i="102"/>
  <c r="W30" i="49"/>
  <c r="O13" i="95"/>
  <c r="O13" i="108"/>
  <c r="AD21" i="68"/>
  <c r="O23" i="141"/>
  <c r="G30" i="94"/>
  <c r="G29" i="141"/>
  <c r="O17" i="94"/>
  <c r="O14" i="108"/>
  <c r="O22" i="96" l="1"/>
  <c r="O30" i="94"/>
  <c r="O21" i="141"/>
  <c r="AP26" i="103"/>
  <c r="AP29" i="103"/>
  <c r="AP12" i="103"/>
  <c r="AP23" i="103"/>
  <c r="AP15" i="103"/>
  <c r="AP17" i="103"/>
  <c r="AP20" i="103"/>
  <c r="AP28" i="103"/>
  <c r="O26" i="108"/>
  <c r="AB30" i="105"/>
  <c r="F31" i="106"/>
  <c r="G31" i="106" s="1"/>
  <c r="AB30" i="104"/>
  <c r="AB25" i="104"/>
  <c r="O25" i="70"/>
  <c r="AP21" i="103"/>
  <c r="AP25" i="103"/>
  <c r="AP18" i="103"/>
  <c r="AB14" i="103"/>
  <c r="AB11" i="103"/>
  <c r="AB18" i="103"/>
  <c r="AB26" i="103"/>
  <c r="AB28" i="103"/>
  <c r="AB21" i="103"/>
  <c r="AB20" i="103"/>
  <c r="AB19" i="103"/>
  <c r="AB24" i="103"/>
  <c r="AB23" i="103"/>
  <c r="AB13" i="103"/>
  <c r="AB27" i="103"/>
  <c r="AB12" i="103"/>
  <c r="AB16" i="103"/>
  <c r="AB15" i="103"/>
  <c r="AB25" i="103"/>
  <c r="AB22" i="103"/>
  <c r="AB17" i="103"/>
  <c r="F31" i="147"/>
  <c r="R31" i="147"/>
  <c r="K31" i="147"/>
  <c r="H31" i="147"/>
  <c r="Y31" i="147"/>
  <c r="F31" i="146"/>
  <c r="R31" i="146"/>
  <c r="H31" i="146"/>
  <c r="K31" i="146"/>
  <c r="Y31" i="146"/>
  <c r="AP19" i="103"/>
  <c r="F31" i="144"/>
  <c r="K31" i="144"/>
  <c r="R31" i="144"/>
  <c r="Y31" i="144"/>
  <c r="H31" i="144"/>
  <c r="AJ16" i="103"/>
  <c r="AJ23" i="103"/>
  <c r="AJ13" i="103"/>
  <c r="AJ19" i="103"/>
  <c r="AJ21" i="103"/>
  <c r="AJ20" i="103"/>
  <c r="AJ29" i="103"/>
  <c r="AJ26" i="103"/>
  <c r="AJ22" i="103"/>
  <c r="AJ14" i="103"/>
  <c r="AJ18" i="103"/>
  <c r="AJ25" i="103"/>
  <c r="AJ17" i="103"/>
  <c r="AJ24" i="103"/>
  <c r="AJ11" i="103"/>
  <c r="AJ28" i="103"/>
  <c r="AJ15" i="103"/>
  <c r="AJ27" i="103"/>
  <c r="AJ12" i="103"/>
  <c r="K31" i="145"/>
  <c r="Y31" i="145"/>
  <c r="R31" i="145"/>
  <c r="H31" i="145"/>
  <c r="F31" i="145"/>
  <c r="AP18" i="105"/>
  <c r="AP27" i="105"/>
  <c r="AP14" i="105"/>
  <c r="AP22" i="105"/>
  <c r="AP11" i="105"/>
  <c r="AP13" i="105"/>
  <c r="AP24" i="105"/>
  <c r="AP20" i="105"/>
  <c r="AP28" i="105"/>
  <c r="AP12" i="105"/>
  <c r="AP25" i="105"/>
  <c r="AP17" i="105"/>
  <c r="AP19" i="105"/>
  <c r="AP16" i="105"/>
  <c r="AP15" i="105"/>
  <c r="AP21" i="105"/>
  <c r="AP26" i="105"/>
  <c r="AP23" i="105"/>
  <c r="AP29" i="105"/>
  <c r="AD15" i="79"/>
  <c r="AV17" i="105"/>
  <c r="AV22" i="105"/>
  <c r="AV11" i="105"/>
  <c r="AV23" i="105"/>
  <c r="AV15" i="105"/>
  <c r="AV20" i="105"/>
  <c r="AV19" i="105"/>
  <c r="AV29" i="105"/>
  <c r="AV13" i="105"/>
  <c r="AV26" i="105"/>
  <c r="AV27" i="105"/>
  <c r="AV14" i="105"/>
  <c r="AV25" i="105"/>
  <c r="AV18" i="105"/>
  <c r="AV21" i="105"/>
  <c r="AV12" i="105"/>
  <c r="AV16" i="105"/>
  <c r="AV28" i="105"/>
  <c r="AV24" i="105"/>
  <c r="AV29" i="103"/>
  <c r="AV17" i="103"/>
  <c r="AV19" i="103"/>
  <c r="AV13" i="103"/>
  <c r="AV26" i="103"/>
  <c r="AV18" i="103"/>
  <c r="AV27" i="103"/>
  <c r="AV16" i="103"/>
  <c r="AV25" i="103"/>
  <c r="AV15" i="103"/>
  <c r="AV20" i="103"/>
  <c r="AV24" i="103"/>
  <c r="AV11" i="103"/>
  <c r="AV14" i="103"/>
  <c r="AV21" i="103"/>
  <c r="AV28" i="103"/>
  <c r="AV12" i="103"/>
  <c r="AV23" i="103"/>
  <c r="AV22" i="103"/>
  <c r="F31" i="143"/>
  <c r="R31" i="143"/>
  <c r="Y31" i="143"/>
  <c r="K31" i="143"/>
  <c r="H31" i="143"/>
  <c r="AB19" i="105"/>
  <c r="AB22" i="105"/>
  <c r="AB18" i="105"/>
  <c r="AB17" i="105"/>
  <c r="AB14" i="105"/>
  <c r="AB20" i="105"/>
  <c r="AB25" i="105"/>
  <c r="AB11" i="105"/>
  <c r="AB16" i="105"/>
  <c r="AB12" i="105"/>
  <c r="AB13" i="105"/>
  <c r="AB28" i="105"/>
  <c r="AB15" i="105"/>
  <c r="AB26" i="105"/>
  <c r="AB23" i="105"/>
  <c r="AB27" i="105"/>
  <c r="AB21" i="105"/>
  <c r="AB24" i="105"/>
  <c r="AJ13" i="104"/>
  <c r="AJ25" i="104"/>
  <c r="AJ21" i="104"/>
  <c r="AJ28" i="104"/>
  <c r="AJ19" i="104"/>
  <c r="AJ26" i="104"/>
  <c r="AJ14" i="104"/>
  <c r="AJ15" i="104"/>
  <c r="AJ12" i="104"/>
  <c r="AJ16" i="104"/>
  <c r="AJ17" i="104"/>
  <c r="AJ11" i="104"/>
  <c r="AJ27" i="104"/>
  <c r="AJ18" i="104"/>
  <c r="AJ29" i="104"/>
  <c r="AJ20" i="104"/>
  <c r="AJ24" i="104"/>
  <c r="AJ22" i="104"/>
  <c r="AJ23" i="104"/>
  <c r="Y31" i="142"/>
  <c r="R31" i="142"/>
  <c r="H31" i="142"/>
  <c r="K31" i="142"/>
  <c r="F31" i="142"/>
  <c r="AP29" i="104"/>
  <c r="AP17" i="104"/>
  <c r="AP26" i="104"/>
  <c r="AP27" i="104"/>
  <c r="AP28" i="104"/>
  <c r="AP24" i="104"/>
  <c r="AP11" i="104"/>
  <c r="AP23" i="104"/>
  <c r="AP13" i="104"/>
  <c r="AP12" i="104"/>
  <c r="AP22" i="104"/>
  <c r="AP19" i="104"/>
  <c r="AP20" i="104"/>
  <c r="AP14" i="104"/>
  <c r="AP16" i="104"/>
  <c r="AP15" i="104"/>
  <c r="AP18" i="104"/>
  <c r="AP25" i="104"/>
  <c r="AP21" i="104"/>
  <c r="AB30" i="103"/>
  <c r="K31" i="148"/>
  <c r="F31" i="148"/>
  <c r="Y31" i="148"/>
  <c r="R31" i="148"/>
  <c r="H31" i="148"/>
  <c r="O27" i="141"/>
  <c r="AJ19" i="105"/>
  <c r="AJ16" i="105"/>
  <c r="AJ17" i="105"/>
  <c r="AJ22" i="105"/>
  <c r="AJ13" i="105"/>
  <c r="AJ25" i="105"/>
  <c r="AJ23" i="105"/>
  <c r="AJ24" i="105"/>
  <c r="AJ18" i="105"/>
  <c r="AJ29" i="105"/>
  <c r="AJ14" i="105"/>
  <c r="AJ28" i="105"/>
  <c r="AJ26" i="105"/>
  <c r="AJ20" i="105"/>
  <c r="AJ15" i="105"/>
  <c r="AJ21" i="105"/>
  <c r="AJ11" i="105"/>
  <c r="AJ27" i="105"/>
  <c r="AJ12" i="105"/>
  <c r="AW16" i="104"/>
  <c r="AX16" i="104"/>
  <c r="AX17" i="104"/>
  <c r="AW17" i="104"/>
  <c r="AX25" i="104"/>
  <c r="AW25" i="104"/>
  <c r="AX13" i="104"/>
  <c r="AW13" i="104"/>
  <c r="AW28" i="104"/>
  <c r="AX28" i="104"/>
  <c r="AR28" i="103"/>
  <c r="AQ28" i="103"/>
  <c r="AQ14" i="103"/>
  <c r="AR14" i="103"/>
  <c r="AQ17" i="103"/>
  <c r="AR17" i="103"/>
  <c r="AR21" i="103"/>
  <c r="AQ21" i="103"/>
  <c r="AX23" i="104"/>
  <c r="AW23" i="104"/>
  <c r="AW14" i="104"/>
  <c r="AX14" i="104"/>
  <c r="AX26" i="104"/>
  <c r="AW26" i="104"/>
  <c r="AX15" i="104"/>
  <c r="AW15" i="104"/>
  <c r="AQ13" i="103"/>
  <c r="AR13" i="103"/>
  <c r="AQ16" i="103"/>
  <c r="AR16" i="103"/>
  <c r="AR20" i="103"/>
  <c r="AQ20" i="103"/>
  <c r="AR24" i="103"/>
  <c r="AQ24" i="103"/>
  <c r="AQ27" i="103"/>
  <c r="AR27" i="103"/>
  <c r="AD12" i="104"/>
  <c r="AD15" i="104"/>
  <c r="AD28" i="104"/>
  <c r="AD18" i="104"/>
  <c r="AD17" i="104"/>
  <c r="AD20" i="104"/>
  <c r="AD11" i="104"/>
  <c r="AD13" i="104"/>
  <c r="AD22" i="104"/>
  <c r="AD27" i="104"/>
  <c r="AD21" i="104"/>
  <c r="AD29" i="104"/>
  <c r="AD25" i="104"/>
  <c r="AD19" i="104"/>
  <c r="AD24" i="104"/>
  <c r="AD14" i="104"/>
  <c r="AD26" i="104"/>
  <c r="AD16" i="104"/>
  <c r="AD23" i="104"/>
  <c r="AX21" i="104"/>
  <c r="AW21" i="104"/>
  <c r="AW22" i="104"/>
  <c r="AX22" i="104"/>
  <c r="AX20" i="104"/>
  <c r="AW20" i="104"/>
  <c r="AW29" i="104"/>
  <c r="AX29" i="104"/>
  <c r="AW18" i="104"/>
  <c r="AX18" i="104"/>
  <c r="AQ26" i="103"/>
  <c r="AR26" i="103"/>
  <c r="AR29" i="103"/>
  <c r="AQ29" i="103"/>
  <c r="AR22" i="103"/>
  <c r="AQ22" i="103"/>
  <c r="AR25" i="103"/>
  <c r="AQ25" i="103"/>
  <c r="AQ18" i="103"/>
  <c r="AR18" i="103"/>
  <c r="AW27" i="104"/>
  <c r="AX27" i="104"/>
  <c r="AW11" i="104"/>
  <c r="AX11" i="104"/>
  <c r="AW12" i="104"/>
  <c r="AX12" i="104"/>
  <c r="AX19" i="104"/>
  <c r="AW19" i="104"/>
  <c r="AX24" i="104"/>
  <c r="AW24" i="104"/>
  <c r="AR11" i="103"/>
  <c r="AQ11" i="103"/>
  <c r="AR15" i="103"/>
  <c r="AQ15" i="103"/>
  <c r="AR12" i="103"/>
  <c r="AQ12" i="103"/>
  <c r="AR19" i="103"/>
  <c r="AQ19" i="103"/>
  <c r="AR23" i="103"/>
  <c r="AQ23" i="103"/>
  <c r="O14" i="95"/>
  <c r="O18" i="97"/>
  <c r="O11" i="96"/>
  <c r="W30" i="48"/>
  <c r="O11" i="95"/>
  <c r="G30" i="95"/>
  <c r="M30" i="95"/>
  <c r="Q30" i="95"/>
  <c r="K30" i="95"/>
  <c r="I30" i="95"/>
  <c r="O16" i="108"/>
  <c r="O25" i="108"/>
  <c r="O15" i="108"/>
  <c r="O22" i="108"/>
  <c r="O21" i="94"/>
  <c r="AD23" i="68"/>
  <c r="O25" i="94"/>
  <c r="O27" i="108"/>
  <c r="O16" i="141"/>
  <c r="O30" i="141"/>
  <c r="R16" i="102"/>
  <c r="Q16" i="102"/>
  <c r="R14" i="102"/>
  <c r="Q14" i="102"/>
  <c r="Q22" i="102"/>
  <c r="R22" i="102"/>
  <c r="R10" i="102"/>
  <c r="Q10" i="102"/>
  <c r="R19" i="102"/>
  <c r="Q19" i="102"/>
  <c r="P28" i="36"/>
  <c r="Q28" i="36"/>
  <c r="P26" i="36"/>
  <c r="Q26" i="36"/>
  <c r="P22" i="36"/>
  <c r="Q22" i="36"/>
  <c r="P25" i="36"/>
  <c r="Q25" i="36"/>
  <c r="O30" i="108"/>
  <c r="R12" i="102"/>
  <c r="Q12" i="102"/>
  <c r="Q24" i="102"/>
  <c r="R24" i="102"/>
  <c r="Q26" i="102"/>
  <c r="R26" i="102"/>
  <c r="Q25" i="102"/>
  <c r="R25" i="102"/>
  <c r="Q29" i="36"/>
  <c r="P29" i="36"/>
  <c r="Q23" i="36"/>
  <c r="P23" i="36"/>
  <c r="Q13" i="36"/>
  <c r="P13" i="36"/>
  <c r="P17" i="36"/>
  <c r="Q17" i="36"/>
  <c r="Q27" i="36"/>
  <c r="P27" i="36"/>
  <c r="Q15" i="102"/>
  <c r="R15" i="102"/>
  <c r="R21" i="102"/>
  <c r="Q21" i="102"/>
  <c r="P18" i="36"/>
  <c r="Q18" i="36"/>
  <c r="P15" i="36"/>
  <c r="Q15" i="36"/>
  <c r="P20" i="36"/>
  <c r="Q20" i="36"/>
  <c r="P12" i="36"/>
  <c r="Q12" i="36"/>
  <c r="P14" i="36"/>
  <c r="Q14" i="36"/>
  <c r="Q18" i="102"/>
  <c r="R18" i="102"/>
  <c r="Q28" i="102"/>
  <c r="R28" i="102"/>
  <c r="R23" i="102"/>
  <c r="Q23" i="102"/>
  <c r="R11" i="102"/>
  <c r="Q11" i="102"/>
  <c r="R20" i="102"/>
  <c r="Q20" i="102"/>
  <c r="Q27" i="102"/>
  <c r="R27" i="102"/>
  <c r="Q13" i="102"/>
  <c r="R13" i="102"/>
  <c r="Q17" i="102"/>
  <c r="R17" i="102"/>
  <c r="O30" i="97"/>
  <c r="P11" i="36"/>
  <c r="Q11" i="36"/>
  <c r="P21" i="36"/>
  <c r="Q21" i="36"/>
  <c r="Q19" i="36"/>
  <c r="P19" i="36"/>
  <c r="P16" i="36"/>
  <c r="Q16" i="36"/>
  <c r="P24" i="36"/>
  <c r="Q24" i="36"/>
  <c r="P25" i="70" l="1"/>
  <c r="AL12" i="105"/>
  <c r="AK12" i="105"/>
  <c r="AL15" i="105"/>
  <c r="AK15" i="105"/>
  <c r="AL14" i="105"/>
  <c r="AK14" i="105"/>
  <c r="AK23" i="105"/>
  <c r="AL23" i="105"/>
  <c r="AL17" i="105"/>
  <c r="AK17" i="105"/>
  <c r="AR18" i="104"/>
  <c r="AQ18" i="104"/>
  <c r="AQ20" i="104"/>
  <c r="AR20" i="104"/>
  <c r="AQ13" i="104"/>
  <c r="AR13" i="104"/>
  <c r="AQ28" i="104"/>
  <c r="AR28" i="104"/>
  <c r="AQ29" i="104"/>
  <c r="AR29" i="104"/>
  <c r="AK24" i="104"/>
  <c r="AL24" i="104"/>
  <c r="AL27" i="104"/>
  <c r="AK27" i="104"/>
  <c r="AK12" i="104"/>
  <c r="AL12" i="104"/>
  <c r="AL19" i="104"/>
  <c r="AK19" i="104"/>
  <c r="AL13" i="104"/>
  <c r="AK13" i="104"/>
  <c r="AX12" i="103"/>
  <c r="AW12" i="103"/>
  <c r="AX11" i="103"/>
  <c r="AW11" i="103"/>
  <c r="AX25" i="103"/>
  <c r="AW25" i="103"/>
  <c r="AX26" i="103"/>
  <c r="AW26" i="103"/>
  <c r="AX29" i="103"/>
  <c r="AW29" i="103"/>
  <c r="AW12" i="105"/>
  <c r="AX12" i="105"/>
  <c r="AW14" i="105"/>
  <c r="AX14" i="105"/>
  <c r="AX29" i="105"/>
  <c r="AW29" i="105"/>
  <c r="AW23" i="105"/>
  <c r="AX23" i="105"/>
  <c r="AR21" i="105"/>
  <c r="AQ21" i="105"/>
  <c r="AQ17" i="105"/>
  <c r="AR17" i="105"/>
  <c r="AR20" i="105"/>
  <c r="AQ20" i="105"/>
  <c r="AR22" i="105"/>
  <c r="AQ22" i="105"/>
  <c r="AK28" i="103"/>
  <c r="AL28" i="103"/>
  <c r="AL25" i="103"/>
  <c r="AK25" i="103"/>
  <c r="AL26" i="103"/>
  <c r="AK26" i="103"/>
  <c r="AK19" i="103"/>
  <c r="AL19" i="103"/>
  <c r="AD20" i="103"/>
  <c r="AD18" i="103"/>
  <c r="AD25" i="103"/>
  <c r="AD14" i="103"/>
  <c r="AD11" i="103"/>
  <c r="AD26" i="103"/>
  <c r="AD24" i="103"/>
  <c r="AD19" i="103"/>
  <c r="AD29" i="103"/>
  <c r="AD23" i="103"/>
  <c r="AD13" i="103"/>
  <c r="AD22" i="103"/>
  <c r="AD28" i="103"/>
  <c r="AD12" i="103"/>
  <c r="AD27" i="103"/>
  <c r="AD15" i="103"/>
  <c r="AD21" i="103"/>
  <c r="AD16" i="103"/>
  <c r="AD17" i="103"/>
  <c r="AK27" i="105"/>
  <c r="AL27" i="105"/>
  <c r="AL20" i="105"/>
  <c r="AK20" i="105"/>
  <c r="AL29" i="105"/>
  <c r="AK29" i="105"/>
  <c r="AL25" i="105"/>
  <c r="AK25" i="105"/>
  <c r="AK16" i="105"/>
  <c r="AL16" i="105"/>
  <c r="AR15" i="104"/>
  <c r="AQ15" i="104"/>
  <c r="AR19" i="104"/>
  <c r="AQ19" i="104"/>
  <c r="AQ23" i="104"/>
  <c r="AR23" i="104"/>
  <c r="AQ27" i="104"/>
  <c r="AR27" i="104"/>
  <c r="AK20" i="104"/>
  <c r="AL20" i="104"/>
  <c r="AL11" i="104"/>
  <c r="AK11" i="104"/>
  <c r="AK15" i="104"/>
  <c r="AL15" i="104"/>
  <c r="AL28" i="104"/>
  <c r="AK28" i="104"/>
  <c r="AD18" i="105"/>
  <c r="AD29" i="105"/>
  <c r="AD21" i="105"/>
  <c r="AD28" i="105"/>
  <c r="AD23" i="105"/>
  <c r="AD13" i="105"/>
  <c r="AD25" i="105"/>
  <c r="AD22" i="105"/>
  <c r="AD20" i="105"/>
  <c r="AD17" i="105"/>
  <c r="AD27" i="105"/>
  <c r="AD26" i="105"/>
  <c r="AD15" i="105"/>
  <c r="AD14" i="105"/>
  <c r="AD19" i="105"/>
  <c r="AD12" i="105"/>
  <c r="AD16" i="105"/>
  <c r="AD24" i="105"/>
  <c r="AD11" i="105"/>
  <c r="AX28" i="103"/>
  <c r="AW28" i="103"/>
  <c r="AX24" i="103"/>
  <c r="AW24" i="103"/>
  <c r="AW16" i="103"/>
  <c r="AX16" i="103"/>
  <c r="AW13" i="103"/>
  <c r="AX13" i="103"/>
  <c r="AW24" i="105"/>
  <c r="AX24" i="105"/>
  <c r="AX21" i="105"/>
  <c r="AW21" i="105"/>
  <c r="AX27" i="105"/>
  <c r="AW27" i="105"/>
  <c r="AX19" i="105"/>
  <c r="AW19" i="105"/>
  <c r="AX11" i="105"/>
  <c r="AW11" i="105"/>
  <c r="AR29" i="105"/>
  <c r="AQ29" i="105"/>
  <c r="AQ15" i="105"/>
  <c r="AR15" i="105"/>
  <c r="AR25" i="105"/>
  <c r="AQ25" i="105"/>
  <c r="AR24" i="105"/>
  <c r="AQ24" i="105"/>
  <c r="AR14" i="105"/>
  <c r="AQ14" i="105"/>
  <c r="AK12" i="103"/>
  <c r="AL12" i="103"/>
  <c r="AL11" i="103"/>
  <c r="AK11" i="103"/>
  <c r="AL18" i="103"/>
  <c r="AK18" i="103"/>
  <c r="AK29" i="103"/>
  <c r="AL29" i="103"/>
  <c r="AL13" i="103"/>
  <c r="AK13" i="103"/>
  <c r="AK11" i="105"/>
  <c r="AL11" i="105"/>
  <c r="AL26" i="105"/>
  <c r="AK26" i="105"/>
  <c r="AK18" i="105"/>
  <c r="AL18" i="105"/>
  <c r="AL13" i="105"/>
  <c r="AK13" i="105"/>
  <c r="AK19" i="105"/>
  <c r="AL19" i="105"/>
  <c r="AQ21" i="104"/>
  <c r="AR21" i="104"/>
  <c r="AQ16" i="104"/>
  <c r="AR16" i="104"/>
  <c r="AQ22" i="104"/>
  <c r="AR22" i="104"/>
  <c r="AQ11" i="104"/>
  <c r="AR11" i="104"/>
  <c r="AQ26" i="104"/>
  <c r="AR26" i="104"/>
  <c r="AK23" i="104"/>
  <c r="AL23" i="104"/>
  <c r="AK29" i="104"/>
  <c r="AL29" i="104"/>
  <c r="AK17" i="104"/>
  <c r="AL17" i="104"/>
  <c r="AL14" i="104"/>
  <c r="AK14" i="104"/>
  <c r="AL21" i="104"/>
  <c r="AK21" i="104"/>
  <c r="AX22" i="103"/>
  <c r="AW22" i="103"/>
  <c r="AX21" i="103"/>
  <c r="AW21" i="103"/>
  <c r="AX20" i="103"/>
  <c r="AW20" i="103"/>
  <c r="AW27" i="103"/>
  <c r="AX27" i="103"/>
  <c r="AW19" i="103"/>
  <c r="AX19" i="103"/>
  <c r="AW28" i="105"/>
  <c r="AX28" i="105"/>
  <c r="AX18" i="105"/>
  <c r="AW18" i="105"/>
  <c r="AX26" i="105"/>
  <c r="AW26" i="105"/>
  <c r="AW20" i="105"/>
  <c r="AX20" i="105"/>
  <c r="AW22" i="105"/>
  <c r="AX22" i="105"/>
  <c r="AQ23" i="105"/>
  <c r="AR23" i="105"/>
  <c r="AR16" i="105"/>
  <c r="AQ16" i="105"/>
  <c r="AR12" i="105"/>
  <c r="AQ12" i="105"/>
  <c r="AR13" i="105"/>
  <c r="AQ13" i="105"/>
  <c r="AR27" i="105"/>
  <c r="AQ27" i="105"/>
  <c r="AL27" i="103"/>
  <c r="AK27" i="103"/>
  <c r="AK24" i="103"/>
  <c r="AL24" i="103"/>
  <c r="AL14" i="103"/>
  <c r="AK14" i="103"/>
  <c r="AL20" i="103"/>
  <c r="AK20" i="103"/>
  <c r="AK23" i="103"/>
  <c r="AL23" i="103"/>
  <c r="AL21" i="105"/>
  <c r="AK21" i="105"/>
  <c r="AL28" i="105"/>
  <c r="AK28" i="105"/>
  <c r="AK24" i="105"/>
  <c r="AL24" i="105"/>
  <c r="AL22" i="105"/>
  <c r="AK22" i="105"/>
  <c r="AQ25" i="104"/>
  <c r="AR25" i="104"/>
  <c r="AQ14" i="104"/>
  <c r="AR14" i="104"/>
  <c r="AQ12" i="104"/>
  <c r="AR12" i="104"/>
  <c r="AR24" i="104"/>
  <c r="AQ24" i="104"/>
  <c r="AQ17" i="104"/>
  <c r="AR17" i="104"/>
  <c r="AK22" i="104"/>
  <c r="AL22" i="104"/>
  <c r="AK18" i="104"/>
  <c r="AL18" i="104"/>
  <c r="AK16" i="104"/>
  <c r="AL16" i="104"/>
  <c r="AL26" i="104"/>
  <c r="AK26" i="104"/>
  <c r="AL25" i="104"/>
  <c r="AK25" i="104"/>
  <c r="AW23" i="103"/>
  <c r="AX23" i="103"/>
  <c r="AX14" i="103"/>
  <c r="AW14" i="103"/>
  <c r="AX15" i="103"/>
  <c r="AW15" i="103"/>
  <c r="AW18" i="103"/>
  <c r="AX18" i="103"/>
  <c r="AX17" i="103"/>
  <c r="AW17" i="103"/>
  <c r="AW16" i="105"/>
  <c r="AX16" i="105"/>
  <c r="AW25" i="105"/>
  <c r="AX25" i="105"/>
  <c r="AW13" i="105"/>
  <c r="AX13" i="105"/>
  <c r="AX15" i="105"/>
  <c r="AW15" i="105"/>
  <c r="AW17" i="105"/>
  <c r="AX17" i="105"/>
  <c r="AR26" i="105"/>
  <c r="AQ26" i="105"/>
  <c r="AQ19" i="105"/>
  <c r="AR19" i="105"/>
  <c r="AQ28" i="105"/>
  <c r="AR28" i="105"/>
  <c r="AQ11" i="105"/>
  <c r="AR11" i="105"/>
  <c r="AQ18" i="105"/>
  <c r="AR18" i="105"/>
  <c r="AK15" i="103"/>
  <c r="AL15" i="103"/>
  <c r="AL17" i="103"/>
  <c r="AK17" i="103"/>
  <c r="AL22" i="103"/>
  <c r="AK22" i="103"/>
  <c r="AK21" i="103"/>
  <c r="AL21" i="103"/>
  <c r="AL16" i="103"/>
  <c r="AK16" i="103"/>
  <c r="AE14" i="104"/>
  <c r="AF14" i="104"/>
  <c r="AF29" i="104"/>
  <c r="AE29" i="104"/>
  <c r="AF13" i="104"/>
  <c r="AE13" i="104"/>
  <c r="AF18" i="104"/>
  <c r="AE18" i="104"/>
  <c r="AE23" i="104"/>
  <c r="AF23" i="104"/>
  <c r="AF24" i="104"/>
  <c r="AE24" i="104"/>
  <c r="AF21" i="104"/>
  <c r="AE21" i="104"/>
  <c r="AF11" i="104"/>
  <c r="AE11" i="104"/>
  <c r="AE28" i="104"/>
  <c r="AF28" i="104"/>
  <c r="AF16" i="104"/>
  <c r="AE16" i="104"/>
  <c r="AE19" i="104"/>
  <c r="AF19" i="104"/>
  <c r="AE27" i="104"/>
  <c r="AF27" i="104"/>
  <c r="AE20" i="104"/>
  <c r="AF20" i="104"/>
  <c r="AE15" i="104"/>
  <c r="AF15" i="104"/>
  <c r="AE26" i="104"/>
  <c r="AF26" i="104"/>
  <c r="AE25" i="104"/>
  <c r="AF25" i="104"/>
  <c r="AF22" i="104"/>
  <c r="AE22" i="104"/>
  <c r="AF17" i="104"/>
  <c r="AE17" i="104"/>
  <c r="AF12" i="104"/>
  <c r="AE12" i="104"/>
  <c r="O30" i="95"/>
  <c r="O17" i="70"/>
  <c r="P17" i="70"/>
  <c r="P30" i="70"/>
  <c r="O30" i="70"/>
  <c r="P32" i="70"/>
  <c r="O32" i="70"/>
  <c r="P13" i="70"/>
  <c r="O13" i="70"/>
  <c r="P27" i="70"/>
  <c r="O27" i="70"/>
  <c r="P16" i="70"/>
  <c r="O16" i="70"/>
  <c r="O21" i="70"/>
  <c r="P21" i="70"/>
  <c r="O15" i="70"/>
  <c r="P15" i="70"/>
  <c r="P29" i="70"/>
  <c r="O29" i="70"/>
  <c r="P23" i="70"/>
  <c r="O23" i="70"/>
  <c r="O22" i="70"/>
  <c r="P22" i="70"/>
  <c r="P24" i="70"/>
  <c r="O24" i="70"/>
  <c r="P26" i="70"/>
  <c r="O26" i="70"/>
  <c r="P14" i="70"/>
  <c r="O14" i="70"/>
  <c r="O28" i="70"/>
  <c r="P28" i="70"/>
  <c r="O19" i="70"/>
  <c r="P19" i="70"/>
  <c r="P20" i="70"/>
  <c r="O20" i="70"/>
  <c r="O31" i="70"/>
  <c r="P31" i="70"/>
  <c r="O18" i="70"/>
  <c r="P18" i="70"/>
  <c r="AF11" i="105" l="1"/>
  <c r="AE11" i="105"/>
  <c r="AF19" i="105"/>
  <c r="AE19" i="105"/>
  <c r="AF27" i="105"/>
  <c r="AE27" i="105"/>
  <c r="AE25" i="105"/>
  <c r="AF25" i="105"/>
  <c r="AF21" i="105"/>
  <c r="AE21" i="105"/>
  <c r="AF15" i="103"/>
  <c r="AE15" i="103"/>
  <c r="AF22" i="103"/>
  <c r="AE22" i="103"/>
  <c r="AE19" i="103"/>
  <c r="AF19" i="103"/>
  <c r="AF14" i="103"/>
  <c r="AE14" i="103"/>
  <c r="AE24" i="105"/>
  <c r="AF24" i="105"/>
  <c r="AE14" i="105"/>
  <c r="AF14" i="105"/>
  <c r="AE17" i="105"/>
  <c r="AF17" i="105"/>
  <c r="AF13" i="105"/>
  <c r="AE13" i="105"/>
  <c r="AF29" i="105"/>
  <c r="AE29" i="105"/>
  <c r="AE17" i="103"/>
  <c r="AF17" i="103"/>
  <c r="AF27" i="103"/>
  <c r="AE27" i="103"/>
  <c r="AE13" i="103"/>
  <c r="AF13" i="103"/>
  <c r="AE24" i="103"/>
  <c r="AF24" i="103"/>
  <c r="AE25" i="103"/>
  <c r="AF25" i="103"/>
  <c r="AF16" i="105"/>
  <c r="AE16" i="105"/>
  <c r="AE15" i="105"/>
  <c r="AF15" i="105"/>
  <c r="AF20" i="105"/>
  <c r="AE20" i="105"/>
  <c r="AE23" i="105"/>
  <c r="AF23" i="105"/>
  <c r="AE18" i="105"/>
  <c r="AF18" i="105"/>
  <c r="AF16" i="103"/>
  <c r="AE16" i="103"/>
  <c r="AE12" i="103"/>
  <c r="AF12" i="103"/>
  <c r="AE23" i="103"/>
  <c r="AF23" i="103"/>
  <c r="AF26" i="103"/>
  <c r="AE26" i="103"/>
  <c r="AF18" i="103"/>
  <c r="AE18" i="103"/>
  <c r="AE12" i="105"/>
  <c r="AF12" i="105"/>
  <c r="AF26" i="105"/>
  <c r="AE26" i="105"/>
  <c r="AE22" i="105"/>
  <c r="AF22" i="105"/>
  <c r="AE28" i="105"/>
  <c r="AF28" i="105"/>
  <c r="AF21" i="103"/>
  <c r="AE21" i="103"/>
  <c r="AF28" i="103"/>
  <c r="AE28" i="103"/>
  <c r="AF29" i="103"/>
  <c r="AE29" i="103"/>
  <c r="AE11" i="103"/>
  <c r="AF11" i="103"/>
  <c r="AF20" i="103"/>
  <c r="AE20" i="103"/>
</calcChain>
</file>

<file path=xl/sharedStrings.xml><?xml version="1.0" encoding="utf-8"?>
<sst xmlns="http://schemas.openxmlformats.org/spreadsheetml/2006/main" count="4733" uniqueCount="502">
  <si>
    <r>
      <t>Instituto de Mayores y Servicios Sociales (Imserso)</t>
    </r>
    <r>
      <rPr>
        <sz val="14"/>
        <color indexed="17"/>
        <rFont val="Verdana"/>
        <family val="2"/>
      </rPr>
      <t xml:space="preserve">
 </t>
    </r>
  </si>
  <si>
    <t>SISTEMA PARA LA AUTONOMÍA Y ATENCIÓN A LA DEPENDENCIA</t>
  </si>
  <si>
    <t xml:space="preserve">INFORMACIÓN ESTADÍSTICA DEL </t>
  </si>
  <si>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</si>
  <si>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</si>
  <si>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</si>
  <si>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</si>
  <si>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</si>
  <si>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</si>
  <si>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</si>
  <si>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</si>
  <si>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</si>
  <si>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</si>
  <si>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</si>
  <si>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</si>
  <si>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</si>
  <si>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</si>
  <si>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</si>
  <si>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</si>
  <si>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</si>
  <si>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</si>
  <si>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</si>
  <si>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</si>
  <si>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</si>
  <si>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</si>
  <si>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</si>
  <si>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</si>
  <si>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</si>
  <si>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</si>
  <si>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</si>
  <si>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</si>
  <si>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</si>
  <si>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</si>
  <si>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</si>
  <si>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</si>
  <si>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</si>
  <si>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</si>
  <si>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</si>
  <si>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</si>
  <si>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</si>
  <si>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</si>
  <si>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</si>
  <si>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</si>
  <si>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</si>
  <si>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</si>
  <si>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</si>
  <si>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</si>
  <si>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</si>
  <si>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</si>
  <si>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</si>
  <si>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</si>
  <si>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</si>
  <si>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</si>
  <si>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</si>
  <si>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</si>
  <si>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</si>
  <si>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</si>
  <si>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</si>
  <si>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</si>
  <si>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</si>
  <si>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</si>
  <si>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</si>
  <si>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</si>
  <si>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</si>
  <si>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</si>
  <si>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</si>
  <si>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</si>
  <si>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</si>
  <si>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</si>
  <si>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</si>
  <si>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</si>
  <si>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</si>
  <si>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r>
      <t xml:space="preserve">% </t>
    </r>
    <r>
      <rPr>
        <b/>
        <sz val="7"/>
        <color indexed="17"/>
        <rFont val="Arial"/>
        <family val="2"/>
      </rPr>
      <t>sobre solicitudes</t>
    </r>
  </si>
  <si>
    <r>
      <t xml:space="preserve">% </t>
    </r>
    <r>
      <rPr>
        <b/>
        <sz val="7"/>
        <color indexed="17"/>
        <rFont val="Arial"/>
        <family val="2"/>
      </rPr>
      <t>sobre resolu-ciones</t>
    </r>
  </si>
  <si>
    <r>
      <t xml:space="preserve">% </t>
    </r>
    <r>
      <rPr>
        <b/>
        <sz val="7"/>
        <color indexed="17"/>
        <rFont val="Arial"/>
        <family val="2"/>
      </rPr>
      <t>s/total nacional</t>
    </r>
  </si>
  <si>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</si>
  <si>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</si>
  <si>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</si>
  <si>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</si>
  <si>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</si>
  <si>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</si>
  <si>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</si>
  <si>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</si>
  <si>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</si>
  <si>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</si>
  <si>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</si>
  <si>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</si>
  <si>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</si>
  <si>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</si>
  <si>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</si>
  <si>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</si>
  <si>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</si>
  <si>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</si>
  <si>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</si>
  <si>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</si>
  <si>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</si>
  <si>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</si>
  <si>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</si>
  <si>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</si>
  <si>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</si>
  <si>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</si>
  <si>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</si>
  <si>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</si>
  <si>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</si>
  <si>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</si>
  <si>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</si>
  <si>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</si>
  <si>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</si>
  <si>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</si>
  <si>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</si>
  <si>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</si>
  <si>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</si>
  <si>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</si>
  <si>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</si>
  <si>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</si>
  <si>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</si>
  <si>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r>
      <t xml:space="preserve">Población Potencialmente Dependiente por CCAA </t>
    </r>
    <r>
      <rPr>
        <b/>
        <vertAlign val="subscript"/>
        <sz val="10"/>
        <color indexed="17"/>
        <rFont val="Arial"/>
        <family val="2"/>
      </rPr>
      <t>(2)</t>
    </r>
  </si>
  <si>
    <r>
      <t xml:space="preserve">Pobl. Potencialmente Dependiente por CCAA </t>
    </r>
    <r>
      <rPr>
        <b/>
        <vertAlign val="subscript"/>
        <sz val="10"/>
        <color indexed="17"/>
        <rFont val="Arial"/>
        <family val="2"/>
      </rPr>
      <t>(2)</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</si>
  <si>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</si>
  <si>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</si>
  <si>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</si>
  <si>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</si>
  <si>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</si>
  <si>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</si>
  <si>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</si>
  <si>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</si>
  <si>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</si>
  <si>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</si>
  <si>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</si>
  <si>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</si>
  <si>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</si>
  <si>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</si>
  <si>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</si>
  <si>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</si>
  <si>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</si>
  <si>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</si>
  <si>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</si>
  <si>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</si>
  <si>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</si>
  <si>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</si>
  <si>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</si>
  <si>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</si>
  <si>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</si>
  <si>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</si>
  <si>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</si>
  <si>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</si>
  <si>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</si>
  <si>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</si>
  <si>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</si>
  <si>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</si>
  <si>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</si>
  <si>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</si>
  <si>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</si>
  <si>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</si>
  <si>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</si>
  <si>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</si>
  <si>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</si>
  <si>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</si>
  <si>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</si>
  <si>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</si>
  <si>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</si>
  <si>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</si>
  <si>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</si>
  <si>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</si>
  <si>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</si>
  <si>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</si>
  <si>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</si>
  <si>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</si>
  <si>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</si>
  <si>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</si>
  <si>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</si>
  <si>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</si>
  <si>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</si>
  <si>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</si>
  <si>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</si>
  <si>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</si>
  <si>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</si>
  <si>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</si>
  <si>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</si>
  <si>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</si>
  <si>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</si>
  <si>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</si>
  <si>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</si>
  <si>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</si>
  <si>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</si>
  <si>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</si>
  <si>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</si>
  <si>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</si>
  <si>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</si>
  <si>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</si>
  <si>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</si>
  <si>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</si>
  <si>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</si>
  <si>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</si>
  <si>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</si>
  <si>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</si>
  <si>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</si>
  <si>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</si>
  <si>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</si>
  <si>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</si>
  <si>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</si>
  <si>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</si>
  <si>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</si>
  <si>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</si>
  <si>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</si>
  <si>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</si>
  <si>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</si>
  <si>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</si>
  <si>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</si>
  <si>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</si>
  <si>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</si>
  <si>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</si>
  <si>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</si>
  <si>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</si>
  <si>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</si>
  <si>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</si>
  <si>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</si>
  <si>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</si>
  <si>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</si>
  <si>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</si>
  <si>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</si>
  <si>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</si>
  <si>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</si>
  <si>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por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</si>
  <si>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</si>
  <si>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</si>
  <si>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</si>
  <si>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</si>
  <si>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</si>
  <si>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</si>
  <si>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</si>
  <si>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</si>
  <si>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</si>
  <si>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</si>
  <si>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</si>
  <si>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</si>
  <si>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</si>
  <si>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</si>
  <si>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</si>
  <si>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</si>
  <si>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</si>
  <si>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</si>
  <si>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</si>
  <si>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</si>
  <si>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</si>
  <si>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</si>
  <si>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</si>
  <si>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</si>
  <si>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</si>
  <si>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</si>
  <si>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</si>
  <si>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</si>
  <si>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</si>
  <si>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</si>
  <si>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</si>
  <si>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</si>
  <si>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</si>
  <si>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</si>
  <si>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</si>
  <si>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</si>
  <si>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</si>
  <si>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</si>
  <si>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</si>
  <si>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</si>
  <si>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</si>
  <si>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</si>
  <si>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</si>
  <si>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</si>
  <si>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</si>
  <si>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</si>
  <si>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</si>
  <si>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</si>
  <si>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</si>
  <si>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</si>
  <si>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</si>
  <si>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</si>
  <si>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</si>
  <si>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</si>
  <si>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</si>
  <si>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</si>
  <si>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</si>
  <si>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</si>
  <si>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</si>
  <si>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</si>
  <si>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</si>
  <si>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</si>
  <si>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</si>
  <si>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</si>
  <si>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</si>
  <si>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</si>
  <si>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</si>
  <si>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</si>
  <si>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</si>
  <si>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</si>
  <si>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</si>
  <si>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</si>
  <si>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</si>
  <si>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</si>
  <si>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</si>
  <si>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</si>
  <si>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</si>
  <si>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</si>
  <si>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</si>
  <si>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</si>
  <si>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</si>
  <si>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</si>
  <si>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</si>
  <si>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</si>
  <si>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</si>
  <si>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</si>
  <si>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</si>
  <si>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</si>
  <si>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</si>
  <si>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</si>
  <si>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</si>
  <si>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</si>
  <si>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</si>
  <si>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</si>
  <si>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</si>
  <si>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</si>
  <si>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</si>
  <si>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</si>
  <si>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</si>
  <si>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</si>
  <si>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</si>
  <si>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</si>
  <si>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</si>
  <si>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</si>
  <si>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</si>
  <si>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</si>
  <si>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</si>
  <si>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</si>
  <si>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</si>
  <si>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</si>
  <si>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</si>
  <si>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</si>
  <si>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</si>
  <si>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</si>
  <si>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</si>
  <si>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</si>
  <si>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</si>
  <si>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</si>
  <si>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</si>
  <si>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</si>
  <si>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</si>
  <si>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</si>
  <si>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9.1. EVOLUCIÓN DEL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</si>
  <si>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</si>
  <si>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</si>
  <si>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</si>
  <si>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</si>
  <si>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</si>
  <si>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</si>
  <si>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</si>
  <si>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</si>
  <si>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</si>
  <si>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</si>
  <si>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</si>
  <si>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</si>
  <si>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</si>
  <si>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</si>
  <si>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</si>
  <si>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</si>
  <si>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</si>
  <si>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</si>
  <si>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</si>
  <si>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</si>
  <si>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</si>
  <si>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</si>
  <si>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</si>
  <si>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</si>
  <si>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</si>
  <si>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</si>
  <si>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</si>
  <si>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</si>
  <si>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</si>
  <si>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</si>
  <si>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</si>
  <si>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</si>
  <si>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</si>
  <si>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</si>
  <si>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</si>
  <si>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</si>
  <si>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</si>
  <si>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</si>
  <si>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</si>
  <si>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</si>
  <si>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</si>
  <si>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</si>
  <si>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</si>
  <si>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</si>
  <si>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</si>
  <si>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</si>
  <si>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</si>
  <si>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</si>
  <si>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</si>
  <si>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</si>
  <si>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</si>
  <si>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</si>
  <si>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</si>
  <si>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</si>
  <si>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</si>
  <si>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</si>
  <si>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</si>
  <si>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</si>
  <si>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</si>
  <si>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</si>
  <si>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</si>
  <si>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</si>
  <si>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</si>
  <si>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</si>
  <si>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</si>
  <si>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</si>
  <si>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</si>
  <si>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</si>
  <si>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</si>
  <si>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</si>
  <si>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</si>
  <si>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</si>
  <si>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</si>
  <si>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</si>
  <si>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</si>
  <si>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</si>
  <si>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</si>
  <si>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</si>
  <si>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</si>
  <si>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</si>
  <si>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</si>
  <si>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</si>
  <si>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</si>
  <si>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</si>
  <si>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</si>
  <si>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</si>
  <si>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</si>
  <si>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</si>
  <si>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</si>
  <si>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</si>
  <si>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</si>
  <si>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</si>
  <si>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</si>
  <si>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</si>
  <si>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</si>
  <si>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</si>
  <si>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</si>
  <si>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</si>
  <si>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</si>
  <si>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</si>
  <si>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</si>
  <si>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</si>
  <si>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</si>
  <si>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</si>
  <si>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</si>
  <si>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</si>
  <si>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</si>
  <si>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</si>
  <si>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</si>
  <si>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</si>
  <si>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</si>
  <si>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</si>
  <si>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</si>
  <si>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</si>
  <si>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</si>
  <si>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</si>
  <si>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</si>
  <si>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</si>
  <si>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</si>
  <si>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</si>
  <si>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</si>
  <si>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</si>
  <si>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</si>
  <si>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</si>
  <si>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9.1  EVOLUCIÓN DEL TIEMPO MEDIO DE RESOLUCIÓN POR CCAA</t>
  </si>
  <si>
    <t>Tiempo medio (días) desde la Solicitud de dependencia hasta la Resolución de Prestación</t>
  </si>
  <si>
    <t>evolución</t>
  </si>
  <si>
    <t>Para el cálculo del tiempo medio desde la Solicitud hasta la Resolución de Prestación y desde la Resolución de Grado hasta la Resolución de Prestación sólo se tiene en cuenta la primera Resolución de Prestación de cada persona solicitante</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</si>
  <si>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</si>
  <si>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</si>
  <si>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</si>
  <si>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</si>
  <si>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</si>
  <si>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</si>
  <si>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</si>
  <si>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</si>
  <si>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INFORME SEMESTRAL</t>
  </si>
  <si>
    <t xml:space="preserve">Debido a la revisión permanente de los datos presentados, estos tienen siempre un carácter provisional. </t>
  </si>
  <si>
    <r>
      <t xml:space="preserve">6 meses o más pendientes de resolución de grado </t>
    </r>
    <r>
      <rPr>
        <b/>
        <vertAlign val="superscript"/>
        <sz val="10"/>
        <color rgb="FF008000"/>
        <rFont val="Arial"/>
        <family val="2"/>
      </rPr>
      <t>(1)</t>
    </r>
  </si>
  <si>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</si>
  <si>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</si>
  <si>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r>
      <rPr>
        <i/>
        <vertAlign val="superscript"/>
        <sz val="8"/>
        <color indexed="17"/>
        <rFont val="Arial"/>
        <family val="2"/>
      </rPr>
      <t xml:space="preserve">(1) </t>
    </r>
    <r>
      <rPr>
        <i/>
        <sz val="8"/>
        <color indexed="17"/>
        <rFont val="Arial"/>
        <family val="2"/>
      </rPr>
      <t>El cómputo de tiempo se efectúa desde la fecha de presentación de la solicitud, sin descontar los periodos de suspensión del plazo de tramitación.</t>
    </r>
  </si>
  <si>
    <t>Menos de 6 meses pendientes de efectividad</t>
  </si>
  <si>
    <t>6 meses o más pendientes de efectividad</t>
  </si>
  <si>
    <t>% sobre pers. con resol. De PIA sin recibir prest.</t>
  </si>
  <si>
    <t>3.5. ALTAS Y BAJAS DE RESOLUCIONES DE GRADO RESPECTO AL MES ANTERIOR</t>
  </si>
  <si>
    <t>(1) Cifras definitivas INE de la Estadística del Padrón continuo referidas al 01/01/2021. Datos definitivos (publicado 17/1/2022)</t>
  </si>
  <si>
    <t>(1) Cifras INE de población referidas al 01/01/2021. Real Decreto 1065/2021, de 30 de noviembre BOE 23.12.21.</t>
  </si>
  <si>
    <t>Situación a 31 de diciembre de 2022</t>
  </si>
  <si>
    <t>Tiempo de resolución calculado sobre las Resoluciones realizadas entre el 1 de enero de 2022 y el 31 de diciembre de 2022</t>
  </si>
  <si>
    <t>Total periodo (1/1/2022 al 31/12/2022)</t>
  </si>
  <si>
    <t>2022 T1</t>
  </si>
  <si>
    <t>2022 T2</t>
  </si>
  <si>
    <t>2022 T3</t>
  </si>
  <si>
    <t>2022 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</si>
</sst>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77" formatCode="_(* #,##0.00_);_(* \(#,##0.00\);_(* &quot;-&quot;??_);_(@_)"/>
  </numFmts>
  <fonts count="20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b/>
      <sz val="14"/>
      <color indexed="17"/>
      <name val="Verdana"/>
      <family val="2"/>
    </font>
    <font>
      <sz val="14"/>
      <color indexed="17"/>
      <name val="Verdana"/>
      <family val="2"/>
    </font>
    <font>
      <b/>
      <sz val="16"/>
      <name val="Verdana"/>
      <family val="2"/>
    </font>
    <font>
      <b/>
      <sz val="18"/>
      <color indexed="17"/>
      <name val="Verdana"/>
      <family val="2"/>
    </font>
    <font>
      <sz val="18"/>
      <color indexed="17"/>
      <name val="Verdana"/>
      <family val="2"/>
    </font>
    <font>
      <b/>
      <sz val="12"/>
      <color indexed="18"/>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0"/>
      <color indexed="9"/>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sz val="10"/>
      <color indexed="18"/>
      <name val="Arial"/>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2"/>
      <color indexed="17"/>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10"/>
      <color rgb="FF008000"/>
      <name val="Verdana"/>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9"/>
      <color rgb="FF008000"/>
      <name val="Arial"/>
      <family val="2"/>
    </font>
    <font>
      <b/>
      <sz val="10"/>
      <color rgb="FF008000"/>
      <name val="Arial"/>
      <family val="2"/>
    </font>
    <font>
      <b/>
      <i/>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8"/>
      <color rgb="FF008000"/>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sz val="8"/>
      <color rgb="FF008000"/>
      <name val="Verdana"/>
      <family val="2"/>
    </font>
    <font>
      <sz val="9"/>
      <color indexed="17"/>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2"/>
      <color rgb="FF006600"/>
      <name val="Verdana"/>
      <family val="2"/>
    </font>
    <font>
      <b/>
      <sz val="9"/>
      <color rgb="FF006600"/>
      <name val="Arial"/>
      <family val="2"/>
    </font>
    <font>
      <b/>
      <sz val="10"/>
      <color rgb="FF006600"/>
      <name val="Arial"/>
      <family val="2"/>
    </font>
    <font>
      <b/>
      <i/>
      <sz val="9"/>
      <color rgb="FF0066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i/>
      <sz val="8"/>
      <name val="Verdana"/>
      <family val="2"/>
    </font>
    <font>
      <b/>
      <sz val="10"/>
      <color rgb="FF008000"/>
      <name val="Verdana"/>
      <family val="2"/>
    </font>
    <font>
      <sz val="11"/>
      <color theme="1"/>
      <name val="Arial"/>
      <family val="2"/>
    </font>
    <font>
      <b/>
      <i/>
      <sz val="10"/>
      <color indexed="17"/>
      <name val="Arial"/>
      <family val="2"/>
    </font>
    <font>
      <b/>
      <vertAlign val="superscript"/>
      <sz val="10"/>
      <color rgb="FF008000"/>
      <name val="Arial"/>
      <family val="2"/>
    </font>
    <font>
      <i/>
      <vertAlign val="superscript"/>
      <sz val="8"/>
      <color indexed="17"/>
      <name val="Arial"/>
      <family val="2"/>
    </font>
    <font>
      <i/>
      <sz val="8"/>
      <color indexed="17"/>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style="thin">
        <color indexed="22"/>
      </left>
      <right style="thin">
        <color indexed="17"/>
      </right>
      <top/>
      <bottom style="thin">
        <color indexed="17"/>
      </bottom>
      <diagonal/>
    </border>
    <border>
      <left style="thin">
        <color indexed="17"/>
      </left>
      <right style="thin">
        <color indexed="22"/>
      </right>
      <top/>
      <bottom style="thin">
        <color indexed="17"/>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style="thin">
        <color rgb="FF008000"/>
      </right>
      <top/>
      <bottom style="thin">
        <color rgb="FF008000"/>
      </bottom>
      <diagonal/>
    </border>
    <border>
      <left style="thin">
        <color rgb="FF008000"/>
      </left>
      <right/>
      <top style="thin">
        <color rgb="FF008000"/>
      </top>
      <bottom style="thin">
        <color theme="0"/>
      </bottom>
      <diagonal/>
    </border>
    <border>
      <left style="thin">
        <color rgb="FF008000"/>
      </left>
      <right/>
      <top style="thin">
        <color theme="0"/>
      </top>
      <bottom style="thin">
        <color theme="0"/>
      </bottom>
      <diagonal/>
    </border>
    <border>
      <left style="thin">
        <color rgb="FF008000"/>
      </left>
      <right/>
      <top style="thin">
        <color theme="0"/>
      </top>
      <bottom style="thin">
        <color rgb="FF008000"/>
      </bottom>
      <diagonal/>
    </border>
    <border>
      <left/>
      <right/>
      <top style="thin">
        <color rgb="FF008000"/>
      </top>
      <bottom/>
      <diagonal/>
    </border>
    <border>
      <left style="thin">
        <color rgb="FF008000"/>
      </left>
      <right/>
      <top/>
      <bottom/>
      <diagonal/>
    </border>
    <border>
      <left style="thin">
        <color rgb="FF008000"/>
      </left>
      <right style="thin">
        <color theme="0"/>
      </right>
      <top/>
      <bottom style="thin">
        <color rgb="FF008000"/>
      </bottom>
      <diagonal/>
    </border>
    <border>
      <left style="thin">
        <color theme="0"/>
      </left>
      <right style="thin">
        <color rgb="FF008000"/>
      </right>
      <top/>
      <bottom style="thin">
        <color rgb="FF008000"/>
      </bottom>
      <diagonal/>
    </border>
    <border>
      <left style="thin">
        <color theme="0"/>
      </left>
      <right/>
      <top/>
      <bottom style="thin">
        <color rgb="FF008000"/>
      </bottom>
      <diagonal/>
    </border>
    <border>
      <left style="thin">
        <color rgb="FF008000"/>
      </left>
      <right style="thin">
        <color rgb="FF008000"/>
      </right>
      <top/>
      <bottom/>
      <diagonal/>
    </border>
    <border>
      <left/>
      <right style="thin">
        <color rgb="FF008000"/>
      </right>
      <top/>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right style="thin">
        <color theme="0"/>
      </right>
      <top/>
      <bottom style="thin">
        <color rgb="FF008000"/>
      </bottom>
      <diagonal/>
    </border>
    <border>
      <left/>
      <right style="thin">
        <color rgb="FF008000"/>
      </right>
      <top style="thin">
        <color rgb="FF008000"/>
      </top>
      <bottom style="thin">
        <color rgb="FF008000"/>
      </bottom>
      <diagonal/>
    </border>
    <border>
      <left/>
      <right/>
      <top/>
      <bottom style="thin">
        <color rgb="FF008000"/>
      </bottom>
      <diagonal/>
    </border>
    <border>
      <left/>
      <right style="thin">
        <color theme="9" tint="0.59996337778862885"/>
      </right>
      <top/>
      <bottom style="thin">
        <color indexed="17"/>
      </bottom>
      <diagonal/>
    </border>
    <border>
      <left/>
      <right style="thin">
        <color theme="9" tint="0.59996337778862885"/>
      </right>
      <top/>
      <bottom/>
      <diagonal/>
    </border>
    <border>
      <left/>
      <right style="thin">
        <color theme="9" tint="0.59996337778862885"/>
      </right>
      <top style="thin">
        <color indexed="17"/>
      </top>
      <bottom style="thin">
        <color indexed="17"/>
      </bottom>
      <diagonal/>
    </border>
    <border>
      <left/>
      <right style="thin">
        <color theme="9" tint="0.59996337778862885"/>
      </right>
      <top style="thin">
        <color indexed="17"/>
      </top>
      <bottom/>
      <diagonal/>
    </border>
    <border>
      <left style="thin">
        <color indexed="17"/>
      </left>
      <right style="thin">
        <color theme="9" tint="0.59996337778862885"/>
      </right>
      <top/>
      <bottom style="thin">
        <color indexed="17"/>
      </bottom>
      <diagonal/>
    </border>
    <border>
      <left style="thin">
        <color indexed="17"/>
      </left>
      <right style="thin">
        <color theme="9" tint="0.59996337778862885"/>
      </right>
      <top/>
      <bottom/>
      <diagonal/>
    </border>
    <border>
      <left style="thin">
        <color indexed="17"/>
      </left>
      <right style="thin">
        <color theme="9" tint="0.59996337778862885"/>
      </right>
      <top style="thin">
        <color indexed="17"/>
      </top>
      <bottom/>
      <diagonal/>
    </border>
    <border>
      <left style="thin">
        <color indexed="17"/>
      </left>
      <right style="thin">
        <color theme="9" tint="0.59996337778862885"/>
      </right>
      <top style="thin">
        <color indexed="17"/>
      </top>
      <bottom style="thin">
        <color indexed="17"/>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indexed="17"/>
      </right>
      <top style="thin">
        <color theme="9" tint="0.59996337778862885"/>
      </top>
      <bottom/>
      <diagonal/>
    </border>
    <border>
      <left/>
      <right style="thin">
        <color rgb="FF006600"/>
      </right>
      <top/>
      <bottom style="thin">
        <color indexed="17"/>
      </bottom>
      <diagonal/>
    </border>
    <border>
      <left/>
      <right style="thin">
        <color rgb="FF006600"/>
      </right>
      <top/>
      <bottom/>
      <diagonal/>
    </border>
    <border>
      <left/>
      <right style="thin">
        <color rgb="FF006600"/>
      </right>
      <top style="thin">
        <color indexed="17"/>
      </top>
      <bottom style="thin">
        <color indexed="17"/>
      </bottom>
      <diagonal/>
    </border>
    <border>
      <left/>
      <right style="thin">
        <color rgb="FF006600"/>
      </right>
      <top style="thin">
        <color indexed="17"/>
      </top>
      <bottom/>
      <diagonal/>
    </border>
    <border>
      <left style="thin">
        <color rgb="FF008000"/>
      </left>
      <right/>
      <top/>
      <bottom style="dotted">
        <color rgb="FF008000"/>
      </bottom>
      <diagonal/>
    </border>
    <border>
      <left/>
      <right/>
      <top/>
      <bottom style="dotted">
        <color rgb="FF008000"/>
      </bottom>
      <diagonal/>
    </border>
    <border>
      <left/>
      <right style="thin">
        <color rgb="FF008000"/>
      </right>
      <top/>
      <bottom style="dotted">
        <color rgb="FF008000"/>
      </bottom>
      <diagonal/>
    </border>
    <border>
      <left style="thin">
        <color rgb="FF008000"/>
      </left>
      <right/>
      <top style="dotted">
        <color rgb="FF008000"/>
      </top>
      <bottom/>
      <diagonal/>
    </border>
    <border>
      <left/>
      <right/>
      <top style="dotted">
        <color rgb="FF008000"/>
      </top>
      <bottom/>
      <diagonal/>
    </border>
    <border>
      <left/>
      <right style="thin">
        <color rgb="FF008000"/>
      </right>
      <top style="dotted">
        <color rgb="FF008000"/>
      </top>
      <bottom/>
      <diagonal/>
    </border>
    <border>
      <left/>
      <right/>
      <top style="thin">
        <color rgb="FF006600"/>
      </top>
      <bottom/>
      <diagonal/>
    </border>
    <border>
      <left/>
      <right/>
      <top style="thin">
        <color rgb="FF006600"/>
      </top>
      <bottom style="thin">
        <color rgb="FF006600"/>
      </bottom>
      <diagonal/>
    </border>
    <border>
      <left/>
      <right style="thin">
        <color rgb="FF006600"/>
      </right>
      <top style="thin">
        <color rgb="FF006600"/>
      </top>
      <bottom style="thin">
        <color rgb="FF006600"/>
      </bottom>
      <diagonal/>
    </border>
    <border>
      <left style="thin">
        <color indexed="17"/>
      </left>
      <right/>
      <top style="thin">
        <color rgb="FF006600"/>
      </top>
      <bottom style="thin">
        <color indexed="17"/>
      </bottom>
      <diagonal/>
    </border>
    <border>
      <left/>
      <right/>
      <top style="thin">
        <color rgb="FF006600"/>
      </top>
      <bottom style="thin">
        <color indexed="17"/>
      </bottom>
      <diagonal/>
    </border>
    <border>
      <left/>
      <right style="thin">
        <color indexed="17"/>
      </right>
      <top style="thin">
        <color rgb="FF006600"/>
      </top>
      <bottom style="thin">
        <color indexed="1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7">
    <xf numFmtId="0" fontId="0" fillId="0" borderId="0" applyBorder="0"/>
    <xf numFmtId="164" fontId="5" fillId="0" borderId="0" applyFont="0" applyFill="0" applyBorder="0" applyAlignment="0" applyProtection="0"/>
    <xf numFmtId="0" fontId="103" fillId="0" borderId="0"/>
    <xf numFmtId="0" fontId="5" fillId="0" borderId="0"/>
    <xf numFmtId="0" fontId="5" fillId="0" borderId="0"/>
    <xf numFmtId="0" fontId="5" fillId="0" borderId="0"/>
    <xf numFmtId="0" fontId="5" fillId="0" borderId="0" applyBorder="0"/>
    <xf numFmtId="0" fontId="5" fillId="0" borderId="0" applyBorder="0"/>
    <xf numFmtId="9" fontId="5" fillId="0" borderId="0" applyFont="0" applyFill="0" applyBorder="0" applyAlignment="0" applyProtection="0"/>
    <xf numFmtId="9" fontId="5" fillId="0" borderId="0" applyFont="0" applyFill="0" applyBorder="0" applyAlignment="0" applyProtection="0"/>
    <xf numFmtId="0" fontId="5" fillId="0" borderId="0"/>
    <xf numFmtId="9" fontId="4"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0" fontId="4" fillId="0" borderId="0"/>
    <xf numFmtId="9" fontId="3" fillId="0" borderId="0" applyFont="0" applyFill="0" applyBorder="0" applyAlignment="0" applyProtection="0"/>
    <xf numFmtId="0" fontId="5" fillId="0" borderId="0" applyBorder="0"/>
    <xf numFmtId="0" fontId="3" fillId="0" borderId="0"/>
    <xf numFmtId="0" fontId="181" fillId="0" borderId="0" applyNumberFormat="0" applyFill="0" applyBorder="0" applyAlignment="0" applyProtection="0"/>
    <xf numFmtId="0" fontId="2" fillId="0" borderId="0"/>
    <xf numFmtId="9" fontId="2" fillId="0" borderId="0" applyFont="0" applyFill="0" applyBorder="0" applyAlignment="0" applyProtection="0"/>
    <xf numFmtId="177" fontId="5" fillId="0" borderId="0" applyFont="0" applyFill="0" applyBorder="0" applyAlignment="0" applyProtection="0"/>
    <xf numFmtId="0" fontId="190" fillId="0" borderId="0"/>
    <xf numFmtId="0" fontId="191" fillId="0" borderId="0" applyNumberFormat="0" applyFill="0" applyBorder="0" applyAlignment="0" applyProtection="0"/>
    <xf numFmtId="0" fontId="192" fillId="0" borderId="67" applyNumberFormat="0" applyFill="0" applyAlignment="0" applyProtection="0"/>
    <xf numFmtId="0" fontId="193" fillId="0" borderId="68" applyNumberFormat="0" applyFill="0" applyAlignment="0" applyProtection="0"/>
    <xf numFmtId="0" fontId="194" fillId="0" borderId="69" applyNumberFormat="0" applyFill="0" applyAlignment="0" applyProtection="0"/>
    <xf numFmtId="0" fontId="194" fillId="0" borderId="0" applyNumberFormat="0" applyFill="0" applyBorder="0" applyAlignment="0" applyProtection="0"/>
    <xf numFmtId="0" fontId="195" fillId="7" borderId="0" applyNumberFormat="0" applyBorder="0" applyAlignment="0" applyProtection="0"/>
    <xf numFmtId="0" fontId="196" fillId="8" borderId="0" applyNumberFormat="0" applyBorder="0" applyAlignment="0" applyProtection="0"/>
    <xf numFmtId="0" fontId="197" fillId="9" borderId="0" applyNumberFormat="0" applyBorder="0" applyAlignment="0" applyProtection="0"/>
    <xf numFmtId="0" fontId="198" fillId="10" borderId="70" applyNumberFormat="0" applyAlignment="0" applyProtection="0"/>
    <xf numFmtId="0" fontId="199" fillId="11" borderId="71" applyNumberFormat="0" applyAlignment="0" applyProtection="0"/>
    <xf numFmtId="0" fontId="200" fillId="11" borderId="70" applyNumberFormat="0" applyAlignment="0" applyProtection="0"/>
    <xf numFmtId="0" fontId="201" fillId="0" borderId="72" applyNumberFormat="0" applyFill="0" applyAlignment="0" applyProtection="0"/>
    <xf numFmtId="0" fontId="102" fillId="12" borderId="73" applyNumberFormat="0" applyAlignment="0" applyProtection="0"/>
    <xf numFmtId="0" fontId="202" fillId="0" borderId="0" applyNumberFormat="0" applyFill="0" applyBorder="0" applyAlignment="0" applyProtection="0"/>
    <xf numFmtId="0" fontId="203" fillId="0" borderId="0" applyNumberFormat="0" applyFill="0" applyBorder="0" applyAlignment="0" applyProtection="0"/>
    <xf numFmtId="0" fontId="204" fillId="0" borderId="75" applyNumberFormat="0" applyFill="0" applyAlignment="0" applyProtection="0"/>
    <xf numFmtId="0" fontId="10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0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0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0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0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0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05" fillId="0" borderId="0"/>
    <xf numFmtId="0" fontId="1" fillId="13" borderId="74" applyNumberFormat="0" applyFont="0" applyAlignment="0" applyProtection="0"/>
    <xf numFmtId="0" fontId="206" fillId="0" borderId="0" applyNumberFormat="0" applyFill="0" applyBorder="0" applyAlignment="0" applyProtection="0"/>
    <xf numFmtId="0" fontId="207" fillId="0" borderId="0" applyNumberFormat="0" applyFill="0" applyBorder="0" applyAlignment="0" applyProtection="0"/>
  </cellStyleXfs>
  <cellXfs count="1239">
    <xf numFmtId="0" fontId="0" fillId="0" borderId="0" xfId="0"/>
    <xf numFmtId="0" fontId="6" fillId="0" borderId="0" xfId="0" applyFont="1" applyAlignment="1">
      <alignment vertical="center" wrapText="1"/>
    </xf>
    <xf numFmtId="0" fontId="0" fillId="0" borderId="0" xfId="0" applyAlignment="1">
      <alignment vertical="center"/>
    </xf>
    <xf numFmtId="0" fontId="7"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vertical="center"/>
    </xf>
    <xf numFmtId="0" fontId="8" fillId="0" borderId="0" xfId="0" applyFont="1" applyAlignment="1">
      <alignment horizontal="center" vertical="center" wrapText="1"/>
    </xf>
    <xf numFmtId="0" fontId="7" fillId="0" borderId="0" xfId="0" applyFont="1" applyAlignment="1">
      <alignment horizontal="left" vertical="center"/>
    </xf>
    <xf numFmtId="0" fontId="7" fillId="0" borderId="0" xfId="0" applyFont="1" applyAlignment="1">
      <alignment vertical="center"/>
    </xf>
    <xf numFmtId="0" fontId="6" fillId="0" borderId="0" xfId="0" applyFont="1" applyAlignment="1">
      <alignment horizontal="left"/>
    </xf>
    <xf numFmtId="0" fontId="6" fillId="0" borderId="0" xfId="0" applyFont="1"/>
    <xf numFmtId="0" fontId="14" fillId="0" borderId="0" xfId="0" applyFont="1" applyAlignment="1">
      <alignment vertical="center"/>
    </xf>
    <xf numFmtId="0" fontId="15" fillId="0" borderId="0" xfId="0" applyFont="1" applyAlignment="1">
      <alignment vertical="center" wrapText="1"/>
    </xf>
    <xf numFmtId="0" fontId="16" fillId="0" borderId="0" xfId="0" applyFont="1" applyAlignment="1">
      <alignment vertical="center"/>
    </xf>
    <xf numFmtId="0" fontId="18" fillId="0" borderId="0" xfId="0" applyFont="1" applyAlignment="1">
      <alignment vertical="center"/>
    </xf>
    <xf numFmtId="0" fontId="15" fillId="0" borderId="0" xfId="0" applyFont="1" applyAlignment="1">
      <alignment horizontal="left"/>
    </xf>
    <xf numFmtId="0" fontId="15" fillId="0" borderId="0" xfId="0" applyFont="1"/>
    <xf numFmtId="0" fontId="19" fillId="0" borderId="0" xfId="0" applyFont="1" applyAlignment="1">
      <alignment vertical="center"/>
    </xf>
    <xf numFmtId="3" fontId="6" fillId="0" borderId="0" xfId="0" applyNumberFormat="1" applyFont="1" applyAlignment="1">
      <alignment vertical="center" wrapText="1"/>
    </xf>
    <xf numFmtId="0" fontId="20" fillId="0" borderId="0" xfId="0" applyFont="1" applyBorder="1" applyAlignment="1">
      <alignment vertical="center" wrapText="1"/>
    </xf>
    <xf numFmtId="0" fontId="7" fillId="0" borderId="0" xfId="0" applyFont="1" applyBorder="1" applyAlignment="1">
      <alignment vertical="center" wrapText="1"/>
    </xf>
    <xf numFmtId="0" fontId="18" fillId="0" borderId="0" xfId="0" applyFont="1"/>
    <xf numFmtId="3" fontId="104" fillId="0" borderId="1" xfId="0" applyNumberFormat="1" applyFont="1" applyBorder="1" applyAlignment="1">
      <alignment horizontal="center" vertical="center" wrapText="1"/>
    </xf>
    <xf numFmtId="0" fontId="22" fillId="0" borderId="0" xfId="0" applyFont="1" applyBorder="1" applyAlignment="1">
      <alignment vertical="center" wrapText="1"/>
    </xf>
    <xf numFmtId="0" fontId="22" fillId="0" borderId="2" xfId="0" applyFont="1" applyBorder="1" applyAlignment="1">
      <alignment horizontal="left" vertical="center" wrapText="1"/>
    </xf>
    <xf numFmtId="0" fontId="23" fillId="0" borderId="0"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Border="1" applyAlignment="1">
      <alignment vertical="center" wrapText="1"/>
    </xf>
    <xf numFmtId="0" fontId="26" fillId="0" borderId="0" xfId="0" applyFont="1" applyAlignment="1">
      <alignment vertical="center" wrapText="1"/>
    </xf>
    <xf numFmtId="0" fontId="27" fillId="0" borderId="0" xfId="0" applyFont="1"/>
    <xf numFmtId="3" fontId="27" fillId="0" borderId="0" xfId="0" applyNumberFormat="1" applyFont="1" applyAlignment="1">
      <alignmen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9" fillId="0" borderId="0" xfId="0" applyFont="1" applyAlignment="1">
      <alignment vertical="center" wrapText="1"/>
    </xf>
    <xf numFmtId="0" fontId="30" fillId="0" borderId="0" xfId="0" applyFont="1"/>
    <xf numFmtId="0" fontId="28" fillId="0" borderId="5" xfId="0" applyFont="1" applyBorder="1" applyAlignment="1">
      <alignment horizontal="left" vertical="center" wrapText="1"/>
    </xf>
    <xf numFmtId="0" fontId="31" fillId="0" borderId="0" xfId="0" applyFont="1" applyAlignment="1">
      <alignment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0" xfId="0" applyFont="1" applyAlignment="1">
      <alignment vertical="center" wrapText="1"/>
    </xf>
    <xf numFmtId="0" fontId="33" fillId="0" borderId="0" xfId="0" applyFont="1" applyAlignment="1">
      <alignment vertical="center" wrapText="1"/>
    </xf>
    <xf numFmtId="0" fontId="22" fillId="0" borderId="0" xfId="0" applyFont="1" applyBorder="1" applyAlignment="1">
      <alignment horizontal="center" vertical="center" wrapText="1"/>
    </xf>
    <xf numFmtId="0" fontId="105" fillId="0" borderId="0" xfId="0" applyFont="1" applyAlignment="1">
      <alignment horizontal="left" vertical="center"/>
    </xf>
    <xf numFmtId="0" fontId="11" fillId="0" borderId="0" xfId="0" applyFont="1" applyAlignment="1" applyProtection="1">
      <alignment vertical="center" wrapText="1"/>
      <protection locked="0"/>
    </xf>
    <xf numFmtId="0" fontId="6" fillId="0" borderId="0" xfId="0" applyFont="1" applyAlignment="1">
      <alignment horizontal="left" vertical="center"/>
    </xf>
    <xf numFmtId="0" fontId="34" fillId="0" borderId="0" xfId="0" applyFont="1" applyAlignment="1">
      <alignment horizontal="center"/>
    </xf>
    <xf numFmtId="0" fontId="35" fillId="0" borderId="0" xfId="0" applyFont="1" applyAlignment="1">
      <alignment horizontal="right" vertical="center"/>
    </xf>
    <xf numFmtId="0" fontId="37" fillId="0" borderId="0" xfId="0" applyFont="1" applyAlignment="1">
      <alignment vertical="center" wrapText="1"/>
    </xf>
    <xf numFmtId="2" fontId="39" fillId="0" borderId="0" xfId="0" applyNumberFormat="1" applyFont="1" applyAlignment="1">
      <alignment horizontal="left" vertical="center" wrapText="1"/>
    </xf>
    <xf numFmtId="3" fontId="22" fillId="0" borderId="1" xfId="0" applyNumberFormat="1" applyFont="1" applyBorder="1" applyAlignment="1">
      <alignment horizontal="center" vertical="center" wrapText="1"/>
    </xf>
    <xf numFmtId="0" fontId="23" fillId="0" borderId="0" xfId="0" applyFont="1" applyBorder="1" applyAlignment="1">
      <alignment horizontal="center" vertical="center" wrapText="1"/>
    </xf>
    <xf numFmtId="0" fontId="41" fillId="0" borderId="0" xfId="0" applyFont="1" applyBorder="1" applyAlignment="1">
      <alignment horizontal="center" vertical="center" wrapText="1"/>
    </xf>
    <xf numFmtId="0" fontId="41" fillId="0" borderId="6" xfId="0" applyFont="1" applyBorder="1" applyAlignment="1">
      <alignment horizontal="center" vertical="center" wrapText="1"/>
    </xf>
    <xf numFmtId="0" fontId="43" fillId="0" borderId="0" xfId="0" applyFont="1" applyAlignment="1">
      <alignment vertical="center" wrapText="1"/>
    </xf>
    <xf numFmtId="0" fontId="44" fillId="0" borderId="0" xfId="0" applyFont="1" applyAlignment="1">
      <alignment vertical="center" wrapText="1"/>
    </xf>
    <xf numFmtId="0" fontId="44" fillId="0" borderId="0" xfId="0" applyFont="1" applyBorder="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3" fontId="46" fillId="0" borderId="0" xfId="0" applyNumberFormat="1" applyFont="1" applyAlignment="1">
      <alignment horizontal="left" vertical="center" wrapText="1"/>
    </xf>
    <xf numFmtId="0" fontId="46" fillId="0" borderId="0" xfId="0" applyFont="1" applyAlignment="1">
      <alignment horizontal="left" vertical="center" wrapText="1"/>
    </xf>
    <xf numFmtId="2" fontId="46" fillId="0" borderId="0" xfId="0" applyNumberFormat="1" applyFont="1" applyAlignment="1">
      <alignment horizontal="left" vertical="center" wrapText="1"/>
    </xf>
    <xf numFmtId="2" fontId="39" fillId="0" borderId="0" xfId="0" applyNumberFormat="1" applyFont="1" applyAlignment="1">
      <alignment vertical="center" wrapText="1"/>
    </xf>
    <xf numFmtId="0" fontId="18" fillId="0" borderId="0" xfId="0" applyFont="1" applyBorder="1" applyAlignment="1">
      <alignment vertical="center" wrapText="1"/>
    </xf>
    <xf numFmtId="4" fontId="48" fillId="0" borderId="8" xfId="0" applyNumberFormat="1" applyFont="1" applyBorder="1" applyAlignment="1">
      <alignment horizontal="center" vertical="center" wrapText="1"/>
    </xf>
    <xf numFmtId="3" fontId="49" fillId="0" borderId="1" xfId="0" applyNumberFormat="1" applyFont="1" applyBorder="1" applyAlignment="1">
      <alignment horizontal="center" vertical="center" wrapText="1"/>
    </xf>
    <xf numFmtId="10" fontId="50" fillId="0" borderId="0" xfId="6" applyNumberFormat="1" applyFont="1" applyAlignment="1">
      <alignment vertical="center" wrapText="1"/>
    </xf>
    <xf numFmtId="4" fontId="51" fillId="0" borderId="8" xfId="0" applyNumberFormat="1" applyFont="1" applyBorder="1" applyAlignment="1">
      <alignment horizontal="center" vertical="center" wrapText="1"/>
    </xf>
    <xf numFmtId="0" fontId="52" fillId="0" borderId="0" xfId="0" applyFont="1" applyBorder="1" applyAlignment="1">
      <alignment vertical="center" wrapText="1"/>
    </xf>
    <xf numFmtId="0" fontId="52" fillId="0" borderId="2" xfId="0" applyFont="1" applyBorder="1" applyAlignment="1">
      <alignment horizontal="left" vertical="center" wrapText="1"/>
    </xf>
    <xf numFmtId="0" fontId="53" fillId="0" borderId="0" xfId="0" applyFont="1" applyBorder="1" applyAlignment="1">
      <alignment vertical="center" wrapText="1"/>
    </xf>
    <xf numFmtId="3" fontId="49" fillId="0" borderId="9" xfId="0" applyNumberFormat="1" applyFont="1" applyBorder="1" applyAlignment="1">
      <alignment horizontal="center" vertical="center" wrapText="1"/>
    </xf>
    <xf numFmtId="4" fontId="51" fillId="0" borderId="9" xfId="0" applyNumberFormat="1" applyFont="1" applyBorder="1" applyAlignment="1">
      <alignment horizontal="center" vertical="center" wrapText="1"/>
    </xf>
    <xf numFmtId="0" fontId="50" fillId="0" borderId="0" xfId="0" applyFont="1" applyAlignment="1">
      <alignment vertical="center" wrapText="1"/>
    </xf>
    <xf numFmtId="10" fontId="50" fillId="0" borderId="0" xfId="7" applyNumberFormat="1" applyFont="1" applyAlignment="1">
      <alignment vertical="center" wrapText="1"/>
    </xf>
    <xf numFmtId="4" fontId="54" fillId="0" borderId="10" xfId="0" applyNumberFormat="1" applyFont="1" applyBorder="1" applyAlignment="1">
      <alignment horizontal="center" vertical="center"/>
    </xf>
    <xf numFmtId="4" fontId="54" fillId="0" borderId="10" xfId="7" applyNumberFormat="1" applyFont="1" applyBorder="1" applyAlignment="1">
      <alignment horizontal="center" vertical="center"/>
    </xf>
    <xf numFmtId="3" fontId="50" fillId="0" borderId="11" xfId="7" applyNumberFormat="1" applyFont="1" applyBorder="1" applyAlignment="1" applyProtection="1">
      <alignment horizontal="center" vertical="center"/>
      <protection locked="0"/>
    </xf>
    <xf numFmtId="0" fontId="56" fillId="0" borderId="0" xfId="0" applyFont="1" applyBorder="1" applyAlignment="1">
      <alignment vertical="center" wrapText="1"/>
    </xf>
    <xf numFmtId="0" fontId="57" fillId="0" borderId="0" xfId="0" applyFont="1" applyBorder="1" applyAlignment="1">
      <alignment horizontal="center" vertical="center" wrapText="1"/>
    </xf>
    <xf numFmtId="0" fontId="58" fillId="0" borderId="0" xfId="0" applyFont="1" applyBorder="1" applyAlignment="1">
      <alignment horizontal="center" vertical="center" wrapText="1"/>
    </xf>
    <xf numFmtId="0" fontId="59" fillId="0" borderId="0" xfId="0" applyFont="1" applyBorder="1" applyAlignment="1">
      <alignment vertical="center" wrapText="1"/>
    </xf>
    <xf numFmtId="0" fontId="60" fillId="0" borderId="0" xfId="0" applyFont="1" applyBorder="1" applyAlignment="1">
      <alignment horizontal="center" vertical="center" wrapText="1"/>
    </xf>
    <xf numFmtId="0" fontId="52" fillId="0" borderId="0" xfId="0" applyFont="1" applyAlignment="1">
      <alignment vertical="center" wrapText="1"/>
    </xf>
    <xf numFmtId="0" fontId="52" fillId="0" borderId="12" xfId="0" applyFont="1" applyBorder="1" applyAlignment="1">
      <alignment horizontal="center" vertical="center" wrapText="1"/>
    </xf>
    <xf numFmtId="0" fontId="52" fillId="0" borderId="13" xfId="0" applyFont="1" applyBorder="1" applyAlignment="1">
      <alignment horizontal="center" vertical="center" wrapText="1"/>
    </xf>
    <xf numFmtId="0" fontId="44" fillId="0" borderId="0" xfId="0" applyFont="1" applyAlignment="1">
      <alignment horizontal="left" vertical="center"/>
    </xf>
    <xf numFmtId="3" fontId="7" fillId="0" borderId="0" xfId="0" applyNumberFormat="1" applyFont="1" applyAlignment="1">
      <alignment horizontal="left" vertical="center"/>
    </xf>
    <xf numFmtId="3" fontId="43" fillId="0" borderId="0" xfId="0" applyNumberFormat="1" applyFont="1" applyAlignment="1">
      <alignment horizontal="left" vertical="center"/>
    </xf>
    <xf numFmtId="3" fontId="6" fillId="0" borderId="0" xfId="0" applyNumberFormat="1" applyFont="1" applyAlignment="1">
      <alignment horizontal="left" vertical="center"/>
    </xf>
    <xf numFmtId="0" fontId="61" fillId="0" borderId="0" xfId="0" applyFont="1" applyAlignment="1">
      <alignment vertical="center"/>
    </xf>
    <xf numFmtId="0" fontId="7" fillId="2" borderId="0" xfId="5" applyFont="1" applyFill="1" applyAlignment="1">
      <alignment vertical="center"/>
    </xf>
    <xf numFmtId="0" fontId="6" fillId="0" borderId="0" xfId="0" applyFont="1" applyBorder="1" applyAlignment="1">
      <alignment horizontal="left" vertical="center"/>
    </xf>
    <xf numFmtId="0" fontId="9" fillId="0" borderId="0" xfId="0" applyFont="1" applyAlignment="1">
      <alignment horizontal="left" vertical="center"/>
    </xf>
    <xf numFmtId="0" fontId="7" fillId="0" borderId="0" xfId="0" applyFont="1" applyBorder="1" applyAlignment="1">
      <alignment horizontal="left" vertical="center"/>
    </xf>
    <xf numFmtId="0" fontId="22" fillId="0" borderId="0" xfId="0" applyFont="1" applyAlignment="1">
      <alignment horizontal="center" vertical="center" wrapText="1"/>
    </xf>
    <xf numFmtId="0" fontId="18" fillId="0" borderId="0" xfId="0" applyFont="1" applyBorder="1"/>
    <xf numFmtId="0" fontId="22" fillId="0" borderId="0" xfId="0" applyFont="1" applyAlignment="1">
      <alignment vertical="center" wrapText="1"/>
    </xf>
    <xf numFmtId="0" fontId="32" fillId="0" borderId="0" xfId="0" applyFont="1" applyAlignment="1">
      <alignment horizontal="center" vertical="center" wrapText="1"/>
    </xf>
    <xf numFmtId="9" fontId="32" fillId="0" borderId="6" xfId="0" applyNumberFormat="1" applyFont="1" applyBorder="1" applyAlignment="1">
      <alignment horizontal="center" vertical="center" wrapText="1"/>
    </xf>
    <xf numFmtId="9" fontId="32" fillId="0" borderId="0" xfId="0" applyNumberFormat="1" applyFont="1" applyBorder="1" applyAlignment="1">
      <alignment horizontal="center" vertical="center" wrapText="1"/>
    </xf>
    <xf numFmtId="0" fontId="66" fillId="0" borderId="0" xfId="0" applyFont="1" applyBorder="1" applyAlignment="1">
      <alignment horizontal="center" vertical="center" wrapText="1"/>
    </xf>
    <xf numFmtId="0" fontId="0" fillId="0" borderId="0" xfId="0" applyBorder="1"/>
    <xf numFmtId="0" fontId="27" fillId="0" borderId="0" xfId="0" applyFont="1" applyAlignment="1">
      <alignment horizontal="center" vertical="center" wrapText="1"/>
    </xf>
    <xf numFmtId="0" fontId="27" fillId="0" borderId="0" xfId="0" applyFont="1" applyAlignment="1">
      <alignment vertical="center" wrapText="1"/>
    </xf>
    <xf numFmtId="3" fontId="27" fillId="0" borderId="11" xfId="0" applyNumberFormat="1" applyFont="1" applyBorder="1" applyAlignment="1">
      <alignment horizontal="center" vertical="center"/>
    </xf>
    <xf numFmtId="0" fontId="27" fillId="0" borderId="0" xfId="0" applyFont="1" applyAlignment="1">
      <alignment horizontal="center" vertical="center"/>
    </xf>
    <xf numFmtId="4" fontId="27" fillId="0" borderId="0" xfId="0" applyNumberFormat="1" applyFont="1" applyBorder="1" applyAlignment="1">
      <alignment horizontal="center" vertical="center"/>
    </xf>
    <xf numFmtId="10" fontId="27" fillId="0" borderId="0" xfId="0" applyNumberFormat="1" applyFont="1" applyBorder="1" applyAlignment="1">
      <alignment horizontal="center" vertical="center"/>
    </xf>
    <xf numFmtId="2" fontId="27" fillId="0" borderId="0" xfId="0" applyNumberFormat="1" applyFont="1" applyBorder="1" applyAlignment="1" applyProtection="1">
      <alignment horizontal="center" vertical="center"/>
      <protection locked="0"/>
    </xf>
    <xf numFmtId="10" fontId="27" fillId="0" borderId="0" xfId="0" applyNumberFormat="1" applyFont="1" applyAlignment="1">
      <alignment vertical="center" wrapText="1"/>
    </xf>
    <xf numFmtId="3" fontId="27" fillId="0" borderId="15" xfId="0" applyNumberFormat="1" applyFont="1" applyBorder="1" applyAlignment="1">
      <alignment horizontal="center" vertical="center"/>
    </xf>
    <xf numFmtId="3" fontId="27" fillId="0" borderId="15" xfId="0" applyNumberFormat="1" applyFont="1" applyBorder="1" applyAlignment="1">
      <alignment horizontal="center" vertical="center" wrapText="1"/>
    </xf>
    <xf numFmtId="4" fontId="27" fillId="0" borderId="0" xfId="0" applyNumberFormat="1" applyFont="1" applyBorder="1" applyAlignment="1">
      <alignment horizontal="center" vertical="center" wrapText="1"/>
    </xf>
    <xf numFmtId="3" fontId="27" fillId="0" borderId="7" xfId="0" applyNumberFormat="1" applyFont="1" applyBorder="1" applyAlignment="1">
      <alignment horizontal="center" vertical="center" wrapText="1"/>
    </xf>
    <xf numFmtId="3" fontId="27" fillId="0" borderId="7" xfId="0" applyNumberFormat="1" applyFont="1" applyBorder="1" applyAlignment="1">
      <alignment horizontal="center" vertical="center"/>
    </xf>
    <xf numFmtId="0" fontId="67" fillId="0" borderId="0" xfId="0" applyFont="1"/>
    <xf numFmtId="3" fontId="67" fillId="0" borderId="0" xfId="0" applyNumberFormat="1" applyFont="1" applyBorder="1"/>
    <xf numFmtId="2" fontId="67" fillId="0" borderId="0" xfId="0" applyNumberFormat="1" applyFont="1" applyBorder="1"/>
    <xf numFmtId="2" fontId="68" fillId="0" borderId="0" xfId="0" applyNumberFormat="1" applyFont="1" applyBorder="1" applyAlignment="1">
      <alignment horizontal="center" vertical="center" wrapText="1"/>
    </xf>
    <xf numFmtId="0" fontId="22" fillId="0" borderId="0" xfId="0" applyFont="1" applyAlignment="1">
      <alignment horizontal="center" vertical="center"/>
    </xf>
    <xf numFmtId="3" fontId="22" fillId="0" borderId="1" xfId="0" quotePrefix="1" applyNumberFormat="1" applyFont="1" applyBorder="1" applyAlignment="1">
      <alignment horizontal="center" vertical="center" wrapText="1"/>
    </xf>
    <xf numFmtId="0" fontId="34" fillId="0" borderId="0" xfId="0" applyFont="1"/>
    <xf numFmtId="0" fontId="33" fillId="0" borderId="0" xfId="0" applyFont="1" applyBorder="1" applyAlignment="1">
      <alignment vertical="center" wrapText="1"/>
    </xf>
    <xf numFmtId="0" fontId="49" fillId="0" borderId="0" xfId="0" applyFont="1" applyAlignment="1">
      <alignment vertical="center" wrapText="1"/>
    </xf>
    <xf numFmtId="0" fontId="74" fillId="0" borderId="0" xfId="0" applyFont="1" applyAlignment="1">
      <alignment vertical="center" wrapText="1"/>
    </xf>
    <xf numFmtId="3" fontId="50" fillId="0" borderId="15" xfId="0" applyNumberFormat="1" applyFont="1" applyBorder="1" applyAlignment="1">
      <alignment horizontal="center" vertical="center" wrapText="1"/>
    </xf>
    <xf numFmtId="0" fontId="64" fillId="0" borderId="4" xfId="0" applyFont="1" applyBorder="1" applyAlignment="1">
      <alignment horizontal="left" vertical="center" wrapText="1"/>
    </xf>
    <xf numFmtId="0" fontId="76" fillId="0" borderId="0" xfId="0" applyFont="1" applyAlignment="1">
      <alignment vertical="center" wrapText="1"/>
    </xf>
    <xf numFmtId="0" fontId="40" fillId="0" borderId="0" xfId="0" applyFont="1" applyAlignment="1">
      <alignment vertical="center" wrapText="1"/>
    </xf>
    <xf numFmtId="0" fontId="52" fillId="0" borderId="0" xfId="0" applyFont="1" applyBorder="1" applyAlignment="1">
      <alignment horizontal="left" vertical="center" wrapText="1"/>
    </xf>
    <xf numFmtId="0" fontId="7" fillId="0" borderId="0" xfId="0" applyFont="1" applyAlignment="1">
      <alignment horizontal="center" vertical="center"/>
    </xf>
    <xf numFmtId="0" fontId="7" fillId="0" borderId="0" xfId="0" applyFont="1" applyBorder="1" applyAlignment="1">
      <alignment horizontal="center" vertical="center"/>
    </xf>
    <xf numFmtId="0" fontId="17" fillId="0" borderId="0" xfId="0" applyFont="1" applyBorder="1" applyAlignment="1">
      <alignment horizontal="center" vertical="center"/>
    </xf>
    <xf numFmtId="0" fontId="77" fillId="0" borderId="0" xfId="0" applyFont="1" applyBorder="1" applyAlignment="1">
      <alignment horizontal="center" vertical="center" wrapText="1"/>
    </xf>
    <xf numFmtId="0" fontId="79" fillId="0" borderId="0" xfId="0" applyFont="1" applyBorder="1" applyAlignment="1">
      <alignment vertical="center" wrapText="1"/>
    </xf>
    <xf numFmtId="0" fontId="6" fillId="0" borderId="0" xfId="0" applyFont="1" applyBorder="1" applyAlignment="1">
      <alignment vertical="center" wrapText="1"/>
    </xf>
    <xf numFmtId="3" fontId="0" fillId="3" borderId="11" xfId="0" applyNumberFormat="1" applyFill="1" applyBorder="1" applyAlignment="1" applyProtection="1">
      <alignment horizontal="center" vertical="center"/>
      <protection locked="0"/>
    </xf>
    <xf numFmtId="3" fontId="0" fillId="3" borderId="15" xfId="0" applyNumberFormat="1" applyFill="1" applyBorder="1" applyAlignment="1" applyProtection="1">
      <alignment horizontal="center" vertical="center"/>
      <protection locked="0"/>
    </xf>
    <xf numFmtId="3" fontId="0" fillId="3" borderId="7" xfId="0" applyNumberFormat="1" applyFill="1" applyBorder="1" applyAlignment="1" applyProtection="1">
      <alignment horizontal="center" vertical="center"/>
      <protection locked="0"/>
    </xf>
    <xf numFmtId="0" fontId="106" fillId="0" borderId="0" xfId="0" applyFont="1" applyAlignment="1">
      <alignment vertical="center"/>
    </xf>
    <xf numFmtId="0" fontId="17" fillId="0" borderId="0" xfId="0" applyFont="1" applyAlignment="1">
      <alignment horizontal="justify" vertical="center" wrapText="1"/>
    </xf>
    <xf numFmtId="0" fontId="107" fillId="4" borderId="0" xfId="0" applyFont="1" applyFill="1" applyAlignment="1">
      <alignment vertical="center" wrapText="1"/>
    </xf>
    <xf numFmtId="0" fontId="108" fillId="4" borderId="0" xfId="0" applyFont="1" applyFill="1" applyAlignment="1">
      <alignment vertical="center" wrapText="1"/>
    </xf>
    <xf numFmtId="0" fontId="81" fillId="0" borderId="0" xfId="0" applyFont="1" applyAlignment="1">
      <alignment vertical="center" wrapText="1"/>
    </xf>
    <xf numFmtId="0" fontId="80" fillId="0" borderId="0" xfId="0" applyFont="1" applyAlignment="1">
      <alignment vertical="center" wrapText="1"/>
    </xf>
    <xf numFmtId="0" fontId="82" fillId="0" borderId="0" xfId="0" applyFont="1" applyBorder="1" applyAlignment="1">
      <alignment vertical="center" wrapText="1"/>
    </xf>
    <xf numFmtId="0" fontId="82" fillId="0" borderId="0" xfId="0" applyFont="1" applyAlignment="1">
      <alignment vertical="center" wrapText="1"/>
    </xf>
    <xf numFmtId="3" fontId="80" fillId="0" borderId="0" xfId="0" applyNumberFormat="1" applyFont="1" applyAlignment="1">
      <alignment vertical="center" wrapText="1"/>
    </xf>
    <xf numFmtId="3" fontId="82" fillId="0" borderId="0" xfId="0" applyNumberFormat="1" applyFont="1" applyAlignment="1">
      <alignment vertical="center" wrapText="1"/>
    </xf>
    <xf numFmtId="0" fontId="0" fillId="0" borderId="0" xfId="0" applyBorder="1" applyAlignment="1">
      <alignment vertical="center"/>
    </xf>
    <xf numFmtId="0" fontId="77" fillId="0" borderId="9" xfId="0" applyFont="1" applyBorder="1" applyAlignment="1">
      <alignment horizontal="center" vertical="center" wrapText="1"/>
    </xf>
    <xf numFmtId="3" fontId="50" fillId="0" borderId="5" xfId="0" applyNumberFormat="1" applyFont="1" applyBorder="1" applyAlignment="1">
      <alignment horizontal="center" vertical="center" wrapText="1"/>
    </xf>
    <xf numFmtId="3" fontId="50" fillId="0" borderId="11" xfId="0" applyNumberFormat="1" applyFont="1" applyBorder="1" applyAlignment="1">
      <alignment horizontal="center" vertical="center"/>
    </xf>
    <xf numFmtId="4" fontId="50" fillId="0" borderId="0" xfId="0" applyNumberFormat="1" applyFont="1" applyBorder="1" applyAlignment="1">
      <alignment horizontal="center" vertical="center"/>
    </xf>
    <xf numFmtId="4" fontId="50" fillId="0" borderId="5" xfId="0" applyNumberFormat="1" applyFont="1" applyBorder="1" applyAlignment="1">
      <alignment horizontal="center" vertical="center"/>
    </xf>
    <xf numFmtId="3" fontId="50" fillId="0" borderId="4" xfId="0" applyNumberFormat="1" applyFont="1" applyBorder="1" applyAlignment="1">
      <alignment horizontal="center" vertical="center" wrapText="1"/>
    </xf>
    <xf numFmtId="3" fontId="50" fillId="0" borderId="15" xfId="0" applyNumberFormat="1" applyFont="1" applyBorder="1" applyAlignment="1">
      <alignment horizontal="center" vertical="center"/>
    </xf>
    <xf numFmtId="4" fontId="50" fillId="0" borderId="4" xfId="0" applyNumberFormat="1" applyFont="1" applyBorder="1" applyAlignment="1">
      <alignment horizontal="center" vertical="center"/>
    </xf>
    <xf numFmtId="3" fontId="75" fillId="0" borderId="4" xfId="0" applyNumberFormat="1" applyFont="1" applyBorder="1" applyAlignment="1">
      <alignment horizontal="center" vertical="center" wrapText="1"/>
    </xf>
    <xf numFmtId="0" fontId="14" fillId="0" borderId="0" xfId="0" applyFont="1" applyAlignment="1">
      <alignment vertical="center" wrapText="1"/>
    </xf>
    <xf numFmtId="3" fontId="75" fillId="0" borderId="15" xfId="0" applyNumberFormat="1" applyFont="1" applyBorder="1" applyAlignment="1">
      <alignment horizontal="center" vertical="center"/>
    </xf>
    <xf numFmtId="4" fontId="75" fillId="0" borderId="0" xfId="0" applyNumberFormat="1" applyFont="1" applyBorder="1" applyAlignment="1">
      <alignment horizontal="center" vertical="center"/>
    </xf>
    <xf numFmtId="0" fontId="83" fillId="0" borderId="3" xfId="0" applyFont="1" applyBorder="1" applyAlignment="1">
      <alignment horizontal="left" vertical="center" wrapText="1"/>
    </xf>
    <xf numFmtId="0" fontId="50" fillId="0" borderId="3" xfId="0" applyFont="1" applyBorder="1" applyAlignment="1">
      <alignment horizontal="center" vertical="center" wrapText="1"/>
    </xf>
    <xf numFmtId="3" fontId="50" fillId="0" borderId="7" xfId="0" applyNumberFormat="1" applyFont="1" applyBorder="1" applyAlignment="1">
      <alignment horizontal="center" vertical="center" wrapText="1"/>
    </xf>
    <xf numFmtId="4" fontId="50" fillId="0" borderId="6" xfId="0" applyNumberFormat="1" applyFont="1" applyBorder="1" applyAlignment="1">
      <alignment horizontal="center" vertical="center" wrapText="1"/>
    </xf>
    <xf numFmtId="4" fontId="50" fillId="0" borderId="6" xfId="0" applyNumberFormat="1" applyFont="1" applyBorder="1" applyAlignment="1">
      <alignment horizontal="center" vertical="center"/>
    </xf>
    <xf numFmtId="3" fontId="50" fillId="0" borderId="7" xfId="0" applyNumberFormat="1" applyFont="1" applyBorder="1" applyAlignment="1">
      <alignment horizontal="center" vertical="center"/>
    </xf>
    <xf numFmtId="4" fontId="50" fillId="0" borderId="3" xfId="0" applyNumberFormat="1" applyFont="1" applyBorder="1" applyAlignment="1">
      <alignment horizontal="center" vertical="center" wrapText="1"/>
    </xf>
    <xf numFmtId="3" fontId="84" fillId="0" borderId="0" xfId="0" applyNumberFormat="1" applyFont="1" applyBorder="1" applyAlignment="1">
      <alignment vertical="center" wrapText="1"/>
    </xf>
    <xf numFmtId="0" fontId="85" fillId="0" borderId="0" xfId="0" applyFont="1" applyBorder="1" applyAlignment="1">
      <alignment horizontal="center" vertical="center" wrapText="1"/>
    </xf>
    <xf numFmtId="3" fontId="85" fillId="0" borderId="0" xfId="0" applyNumberFormat="1" applyFont="1" applyBorder="1" applyAlignment="1">
      <alignment horizontal="center" vertical="center" wrapText="1"/>
    </xf>
    <xf numFmtId="3" fontId="49" fillId="0" borderId="2" xfId="0" applyNumberFormat="1" applyFont="1" applyBorder="1" applyAlignment="1">
      <alignment horizontal="center" vertical="center" wrapText="1"/>
    </xf>
    <xf numFmtId="4" fontId="49" fillId="0" borderId="0" xfId="0" applyNumberFormat="1" applyFont="1" applyBorder="1" applyAlignment="1">
      <alignment horizontal="center" vertical="center" wrapText="1"/>
    </xf>
    <xf numFmtId="4" fontId="49" fillId="0" borderId="2" xfId="0" applyNumberFormat="1" applyFont="1" applyBorder="1" applyAlignment="1">
      <alignment horizontal="center" vertical="center" wrapText="1"/>
    </xf>
    <xf numFmtId="3" fontId="49" fillId="0" borderId="0" xfId="0" applyNumberFormat="1" applyFont="1" applyBorder="1" applyAlignment="1">
      <alignment horizontal="center" vertical="center" wrapText="1"/>
    </xf>
    <xf numFmtId="2" fontId="21" fillId="0" borderId="0" xfId="0" applyNumberFormat="1" applyFont="1" applyAlignment="1">
      <alignment vertical="center" wrapText="1"/>
    </xf>
    <xf numFmtId="0" fontId="86" fillId="0" borderId="0" xfId="0" applyFont="1" applyAlignment="1">
      <alignment vertical="center" wrapText="1"/>
    </xf>
    <xf numFmtId="0" fontId="109" fillId="0" borderId="0" xfId="0" applyFont="1" applyAlignment="1">
      <alignment vertical="center"/>
    </xf>
    <xf numFmtId="2" fontId="110" fillId="0" borderId="0" xfId="0" applyNumberFormat="1" applyFont="1" applyAlignment="1">
      <alignment vertical="center" wrapText="1"/>
    </xf>
    <xf numFmtId="0" fontId="111" fillId="0" borderId="0" xfId="0" applyFont="1"/>
    <xf numFmtId="4" fontId="54" fillId="0" borderId="14" xfId="0" applyNumberFormat="1" applyFont="1" applyBorder="1" applyAlignment="1">
      <alignment horizontal="center" vertical="center"/>
    </xf>
    <xf numFmtId="4" fontId="78" fillId="0" borderId="14" xfId="0" applyNumberFormat="1" applyFont="1" applyBorder="1" applyAlignment="1">
      <alignment horizontal="center" vertical="center"/>
    </xf>
    <xf numFmtId="4" fontId="54" fillId="0" borderId="14" xfId="0" applyNumberFormat="1" applyFont="1" applyBorder="1" applyAlignment="1">
      <alignment horizontal="center" vertical="center" wrapText="1"/>
    </xf>
    <xf numFmtId="0" fontId="109" fillId="0" borderId="0" xfId="0" applyFont="1"/>
    <xf numFmtId="4" fontId="92" fillId="0" borderId="10" xfId="0" applyNumberFormat="1" applyFont="1" applyBorder="1" applyAlignment="1">
      <alignment horizontal="center" vertical="center"/>
    </xf>
    <xf numFmtId="4" fontId="92" fillId="0" borderId="14" xfId="0" applyNumberFormat="1" applyFont="1" applyBorder="1" applyAlignment="1">
      <alignment horizontal="center" vertical="center"/>
    </xf>
    <xf numFmtId="4" fontId="92" fillId="0" borderId="14" xfId="0" applyNumberFormat="1" applyFont="1" applyBorder="1" applyAlignment="1">
      <alignment horizontal="center" vertical="center" wrapText="1"/>
    </xf>
    <xf numFmtId="4" fontId="92" fillId="0" borderId="6" xfId="0" applyNumberFormat="1" applyFont="1" applyBorder="1" applyAlignment="1">
      <alignment horizontal="center" vertical="center" wrapText="1"/>
    </xf>
    <xf numFmtId="0" fontId="93" fillId="0" borderId="0" xfId="0" applyFont="1" applyBorder="1" applyAlignment="1">
      <alignment horizontal="center" vertical="center" wrapText="1"/>
    </xf>
    <xf numFmtId="4" fontId="94" fillId="0" borderId="8" xfId="0" applyNumberFormat="1" applyFont="1" applyBorder="1" applyAlignment="1">
      <alignment horizontal="center" vertical="center" wrapText="1"/>
    </xf>
    <xf numFmtId="2" fontId="95" fillId="0" borderId="0" xfId="0" applyNumberFormat="1" applyFont="1" applyBorder="1" applyAlignment="1">
      <alignment horizontal="center" vertical="center" wrapText="1"/>
    </xf>
    <xf numFmtId="4" fontId="92" fillId="0" borderId="6" xfId="0" applyNumberFormat="1" applyFont="1" applyBorder="1" applyAlignment="1">
      <alignment horizontal="center" vertical="center"/>
    </xf>
    <xf numFmtId="0" fontId="96" fillId="0" borderId="0" xfId="0" applyFont="1" applyBorder="1" applyAlignment="1">
      <alignment horizontal="center" vertical="center" wrapText="1"/>
    </xf>
    <xf numFmtId="0" fontId="49" fillId="0" borderId="0" xfId="0" applyFont="1" applyBorder="1" applyAlignment="1">
      <alignment vertical="center" wrapText="1"/>
    </xf>
    <xf numFmtId="0" fontId="41" fillId="0" borderId="5"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7"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7" xfId="0" applyFont="1" applyBorder="1" applyAlignment="1">
      <alignment horizontal="center" vertical="center" wrapText="1"/>
    </xf>
    <xf numFmtId="0" fontId="103" fillId="0" borderId="0" xfId="2" applyAlignment="1">
      <alignment vertical="center"/>
    </xf>
    <xf numFmtId="0" fontId="14" fillId="0" borderId="0" xfId="2" applyFont="1" applyAlignment="1">
      <alignment vertical="center"/>
    </xf>
    <xf numFmtId="0" fontId="35" fillId="0" borderId="0" xfId="2" applyFont="1" applyAlignment="1">
      <alignment horizontal="right" vertical="center"/>
    </xf>
    <xf numFmtId="0" fontId="42" fillId="0" borderId="0" xfId="2" applyFont="1" applyAlignment="1">
      <alignment vertical="center"/>
    </xf>
    <xf numFmtId="0" fontId="6" fillId="0" borderId="0" xfId="2" applyFont="1" applyAlignment="1">
      <alignment horizontal="left" vertical="center"/>
    </xf>
    <xf numFmtId="0" fontId="34" fillId="0" borderId="0" xfId="2" applyFont="1" applyAlignment="1">
      <alignment horizontal="center"/>
    </xf>
    <xf numFmtId="0" fontId="36" fillId="0" borderId="0" xfId="2" applyFont="1" applyAlignment="1">
      <alignment horizontal="left" vertical="center"/>
    </xf>
    <xf numFmtId="0" fontId="7" fillId="0" borderId="0" xfId="2" applyFont="1" applyAlignment="1">
      <alignment horizontal="left" vertical="center"/>
    </xf>
    <xf numFmtId="0" fontId="33" fillId="0" borderId="0" xfId="2" applyFont="1" applyAlignment="1">
      <alignment horizontal="center" vertical="center" wrapText="1"/>
    </xf>
    <xf numFmtId="0" fontId="22" fillId="0" borderId="5" xfId="2" applyFont="1" applyBorder="1" applyAlignment="1">
      <alignment horizontal="center" vertical="center" wrapText="1"/>
    </xf>
    <xf numFmtId="0" fontId="22" fillId="0" borderId="0" xfId="2" applyFont="1" applyAlignment="1">
      <alignment vertical="center" wrapText="1"/>
    </xf>
    <xf numFmtId="0" fontId="22" fillId="0" borderId="0" xfId="2" applyFont="1" applyAlignment="1">
      <alignment horizontal="center" vertical="center" wrapText="1"/>
    </xf>
    <xf numFmtId="0" fontId="33" fillId="0" borderId="0" xfId="2" applyFont="1" applyAlignment="1">
      <alignment vertical="center" wrapText="1"/>
    </xf>
    <xf numFmtId="0" fontId="31" fillId="0" borderId="0" xfId="2" applyFont="1" applyAlignment="1">
      <alignment horizontal="center" vertical="center" wrapText="1"/>
    </xf>
    <xf numFmtId="0" fontId="22" fillId="0" borderId="3" xfId="2" applyFont="1" applyBorder="1" applyAlignment="1">
      <alignment horizontal="center" vertical="center" wrapText="1"/>
    </xf>
    <xf numFmtId="0" fontId="32" fillId="0" borderId="0" xfId="2" applyFont="1" applyAlignment="1">
      <alignment vertical="center" wrapText="1"/>
    </xf>
    <xf numFmtId="0" fontId="32" fillId="0" borderId="7" xfId="2" applyFont="1" applyBorder="1" applyAlignment="1">
      <alignment horizontal="center" vertical="center" wrapText="1"/>
    </xf>
    <xf numFmtId="0" fontId="32" fillId="0" borderId="6" xfId="2" applyFont="1" applyBorder="1" applyAlignment="1">
      <alignment horizontal="center" vertical="center" wrapText="1"/>
    </xf>
    <xf numFmtId="0" fontId="31" fillId="0" borderId="0" xfId="2" applyFont="1" applyAlignment="1">
      <alignment vertical="center" wrapText="1"/>
    </xf>
    <xf numFmtId="0" fontId="23" fillId="0" borderId="0" xfId="2" applyFont="1" applyAlignment="1">
      <alignment horizontal="center" vertical="center" wrapText="1"/>
    </xf>
    <xf numFmtId="0" fontId="24" fillId="0" borderId="0" xfId="2" applyFont="1" applyAlignment="1">
      <alignment horizontal="center" vertical="center" wrapText="1"/>
    </xf>
    <xf numFmtId="0" fontId="25" fillId="0" borderId="0" xfId="2" applyFont="1" applyAlignment="1">
      <alignment vertical="center" wrapText="1"/>
    </xf>
    <xf numFmtId="0" fontId="23" fillId="0" borderId="0" xfId="2" applyFont="1" applyAlignment="1">
      <alignment vertical="center" wrapText="1"/>
    </xf>
    <xf numFmtId="0" fontId="26" fillId="0" borderId="0" xfId="2" applyFont="1" applyAlignment="1">
      <alignment horizontal="center" vertical="center" wrapText="1"/>
    </xf>
    <xf numFmtId="0" fontId="28" fillId="0" borderId="5" xfId="2" applyFont="1" applyBorder="1" applyAlignment="1">
      <alignment horizontal="left" vertical="center" wrapText="1"/>
    </xf>
    <xf numFmtId="3" fontId="27" fillId="0" borderId="0" xfId="2" applyNumberFormat="1" applyFont="1" applyAlignment="1">
      <alignment vertical="center" wrapText="1"/>
    </xf>
    <xf numFmtId="3" fontId="27" fillId="0" borderId="11" xfId="2" applyNumberFormat="1" applyFont="1" applyBorder="1" applyAlignment="1" applyProtection="1">
      <alignment horizontal="center" vertical="center"/>
      <protection locked="0"/>
    </xf>
    <xf numFmtId="4" fontId="92" fillId="0" borderId="10" xfId="2" applyNumberFormat="1" applyFont="1" applyBorder="1" applyAlignment="1">
      <alignment horizontal="center" vertical="center"/>
    </xf>
    <xf numFmtId="3" fontId="27" fillId="3" borderId="11" xfId="2" applyNumberFormat="1" applyFont="1" applyFill="1" applyBorder="1" applyAlignment="1" applyProtection="1">
      <alignment horizontal="center" vertical="center"/>
      <protection locked="0"/>
    </xf>
    <xf numFmtId="165" fontId="92" fillId="0" borderId="10" xfId="1" applyNumberFormat="1" applyFont="1" applyBorder="1" applyAlignment="1">
      <alignment horizontal="center" vertical="center"/>
    </xf>
    <xf numFmtId="0" fontId="82" fillId="0" borderId="0" xfId="2" applyFont="1" applyAlignment="1">
      <alignment vertical="center" wrapText="1"/>
    </xf>
    <xf numFmtId="0" fontId="26" fillId="0" borderId="0" xfId="2" applyFont="1" applyAlignment="1">
      <alignment vertical="center" wrapText="1"/>
    </xf>
    <xf numFmtId="0" fontId="28" fillId="0" borderId="4" xfId="2" applyFont="1" applyBorder="1" applyAlignment="1">
      <alignment horizontal="left" vertical="center" wrapText="1"/>
    </xf>
    <xf numFmtId="3" fontId="27" fillId="0" borderId="15" xfId="2" applyNumberFormat="1" applyFont="1" applyBorder="1" applyAlignment="1" applyProtection="1">
      <alignment horizontal="center" vertical="center"/>
      <protection locked="0"/>
    </xf>
    <xf numFmtId="4" fontId="92" fillId="0" borderId="14" xfId="2" applyNumberFormat="1" applyFont="1" applyBorder="1" applyAlignment="1">
      <alignment horizontal="center" vertical="center"/>
    </xf>
    <xf numFmtId="3" fontId="27" fillId="3" borderId="15" xfId="2" applyNumberFormat="1" applyFont="1" applyFill="1" applyBorder="1" applyAlignment="1" applyProtection="1">
      <alignment horizontal="center" vertical="center"/>
      <protection locked="0"/>
    </xf>
    <xf numFmtId="165" fontId="92" fillId="0" borderId="14" xfId="1" applyNumberFormat="1" applyFont="1" applyBorder="1" applyAlignment="1">
      <alignment horizontal="center" vertical="center"/>
    </xf>
    <xf numFmtId="3" fontId="27" fillId="0" borderId="15" xfId="2" applyNumberFormat="1" applyFont="1" applyBorder="1" applyAlignment="1" applyProtection="1">
      <alignment horizontal="center" vertical="center" wrapText="1"/>
      <protection locked="0"/>
    </xf>
    <xf numFmtId="0" fontId="29" fillId="0" borderId="0" xfId="2" applyFont="1" applyAlignment="1">
      <alignment horizontal="center" vertical="center" wrapText="1"/>
    </xf>
    <xf numFmtId="0" fontId="29" fillId="0" borderId="0" xfId="2" applyFont="1" applyAlignment="1">
      <alignment vertical="center" wrapText="1"/>
    </xf>
    <xf numFmtId="3" fontId="27" fillId="3" borderId="15" xfId="2" applyNumberFormat="1" applyFont="1" applyFill="1" applyBorder="1" applyAlignment="1" applyProtection="1">
      <alignment horizontal="center" vertical="center" wrapText="1"/>
      <protection locked="0"/>
    </xf>
    <xf numFmtId="4" fontId="92" fillId="0" borderId="14" xfId="2" applyNumberFormat="1" applyFont="1" applyBorder="1" applyAlignment="1">
      <alignment horizontal="center" vertical="center" wrapText="1"/>
    </xf>
    <xf numFmtId="165" fontId="92" fillId="0" borderId="14" xfId="1" applyNumberFormat="1" applyFont="1" applyBorder="1" applyAlignment="1">
      <alignment horizontal="center" vertical="center" wrapText="1"/>
    </xf>
    <xf numFmtId="0" fontId="28" fillId="0" borderId="3" xfId="2" applyFont="1" applyBorder="1" applyAlignment="1">
      <alignment horizontal="left" vertical="center" wrapText="1"/>
    </xf>
    <xf numFmtId="3" fontId="27" fillId="0" borderId="7" xfId="2" applyNumberFormat="1" applyFont="1" applyBorder="1" applyAlignment="1" applyProtection="1">
      <alignment horizontal="center" vertical="center" wrapText="1"/>
      <protection locked="0"/>
    </xf>
    <xf numFmtId="4" fontId="92" fillId="0" borderId="6" xfId="2" applyNumberFormat="1" applyFont="1" applyBorder="1" applyAlignment="1">
      <alignment horizontal="center" vertical="center" wrapText="1"/>
    </xf>
    <xf numFmtId="3" fontId="27" fillId="3" borderId="7" xfId="2" applyNumberFormat="1" applyFont="1" applyFill="1" applyBorder="1" applyAlignment="1" applyProtection="1">
      <alignment horizontal="center" vertical="center" wrapText="1"/>
      <protection locked="0"/>
    </xf>
    <xf numFmtId="165" fontId="92" fillId="0" borderId="6" xfId="1" applyNumberFormat="1" applyFont="1" applyBorder="1" applyAlignment="1">
      <alignment horizontal="center" vertical="center" wrapText="1"/>
    </xf>
    <xf numFmtId="0" fontId="96" fillId="0" borderId="0" xfId="2" applyFont="1" applyAlignment="1">
      <alignment horizontal="center" vertical="center" wrapText="1"/>
    </xf>
    <xf numFmtId="165" fontId="96" fillId="0" borderId="0" xfId="1" applyNumberFormat="1" applyFont="1" applyBorder="1" applyAlignment="1">
      <alignment horizontal="center" vertical="center" wrapText="1"/>
    </xf>
    <xf numFmtId="0" fontId="7" fillId="0" borderId="0" xfId="2" applyFont="1" applyAlignment="1">
      <alignment vertical="center" wrapText="1"/>
    </xf>
    <xf numFmtId="0" fontId="22" fillId="0" borderId="2" xfId="2" applyFont="1" applyBorder="1" applyAlignment="1">
      <alignment horizontal="left" vertical="center" wrapText="1"/>
    </xf>
    <xf numFmtId="3" fontId="22" fillId="0" borderId="1" xfId="2" applyNumberFormat="1" applyFont="1" applyBorder="1" applyAlignment="1">
      <alignment horizontal="center" vertical="center" wrapText="1"/>
    </xf>
    <xf numFmtId="4" fontId="94" fillId="0" borderId="8" xfId="2" applyNumberFormat="1" applyFont="1" applyBorder="1" applyAlignment="1">
      <alignment horizontal="center" vertical="center" wrapText="1"/>
    </xf>
    <xf numFmtId="165" fontId="94" fillId="0" borderId="8" xfId="1" applyNumberFormat="1" applyFont="1" applyBorder="1" applyAlignment="1">
      <alignment horizontal="center" vertical="center" wrapText="1"/>
    </xf>
    <xf numFmtId="0" fontId="20" fillId="0" borderId="0" xfId="2" applyFont="1" applyAlignment="1">
      <alignment vertical="center" wrapText="1"/>
    </xf>
    <xf numFmtId="0" fontId="109" fillId="0" borderId="0" xfId="2" applyFont="1" applyAlignment="1">
      <alignment vertical="center" wrapText="1"/>
    </xf>
    <xf numFmtId="2" fontId="39" fillId="0" borderId="0" xfId="2" applyNumberFormat="1" applyFont="1" applyAlignment="1">
      <alignment vertical="center" wrapText="1"/>
    </xf>
    <xf numFmtId="0" fontId="36" fillId="0" borderId="0" xfId="2" applyFont="1" applyAlignment="1">
      <alignment vertical="center" wrapText="1"/>
    </xf>
    <xf numFmtId="2" fontId="38" fillId="0" borderId="0" xfId="2" applyNumberFormat="1" applyFont="1" applyAlignment="1">
      <alignment vertical="center" wrapText="1"/>
    </xf>
    <xf numFmtId="0" fontId="6" fillId="0" borderId="0" xfId="2" applyFont="1" applyAlignment="1">
      <alignment vertical="center" wrapText="1"/>
    </xf>
    <xf numFmtId="0" fontId="37" fillId="0" borderId="0" xfId="2" applyFont="1" applyAlignment="1">
      <alignment vertical="center" wrapText="1"/>
    </xf>
    <xf numFmtId="10" fontId="6" fillId="0" borderId="0" xfId="2" applyNumberFormat="1" applyFont="1" applyAlignment="1">
      <alignment vertical="center" wrapText="1"/>
    </xf>
    <xf numFmtId="0" fontId="103" fillId="0" borderId="0" xfId="2"/>
    <xf numFmtId="0" fontId="34" fillId="0" borderId="0" xfId="2" applyFont="1"/>
    <xf numFmtId="0" fontId="72" fillId="0" borderId="0" xfId="2" applyFont="1" applyAlignment="1">
      <alignment vertical="center" wrapText="1"/>
    </xf>
    <xf numFmtId="0" fontId="15" fillId="3" borderId="0" xfId="2" applyFont="1" applyFill="1" applyAlignment="1">
      <alignment horizontal="left" vertical="center"/>
    </xf>
    <xf numFmtId="0" fontId="69" fillId="3" borderId="0" xfId="2" applyFont="1" applyFill="1" applyAlignment="1">
      <alignment vertical="center" wrapText="1"/>
    </xf>
    <xf numFmtId="0" fontId="70" fillId="3" borderId="0" xfId="2" applyFont="1" applyFill="1" applyAlignment="1">
      <alignment vertical="center" wrapText="1"/>
    </xf>
    <xf numFmtId="0" fontId="49" fillId="0" borderId="0" xfId="2" applyFont="1" applyAlignment="1">
      <alignment vertical="center" wrapText="1"/>
    </xf>
    <xf numFmtId="0" fontId="41" fillId="0" borderId="6" xfId="2" applyFont="1" applyBorder="1" applyAlignment="1">
      <alignment horizontal="center" vertical="center" wrapText="1"/>
    </xf>
    <xf numFmtId="0" fontId="71" fillId="3" borderId="0" xfId="2" applyFont="1" applyFill="1" applyAlignment="1">
      <alignment vertical="center" wrapText="1"/>
    </xf>
    <xf numFmtId="0" fontId="90" fillId="0" borderId="0" xfId="2" applyFont="1" applyAlignment="1">
      <alignment horizontal="left" vertical="center" wrapText="1"/>
    </xf>
    <xf numFmtId="2" fontId="91" fillId="3" borderId="0" xfId="2" applyNumberFormat="1" applyFont="1" applyFill="1" applyAlignment="1">
      <alignment vertical="center" wrapText="1"/>
    </xf>
    <xf numFmtId="0" fontId="27" fillId="0" borderId="0" xfId="2" applyFont="1" applyAlignment="1">
      <alignment vertical="center" wrapText="1"/>
    </xf>
    <xf numFmtId="3" fontId="73" fillId="0" borderId="0" xfId="2" applyNumberFormat="1" applyFont="1" applyAlignment="1">
      <alignment vertical="center" wrapText="1"/>
    </xf>
    <xf numFmtId="3" fontId="27" fillId="0" borderId="11" xfId="2" applyNumberFormat="1" applyFont="1" applyBorder="1" applyAlignment="1">
      <alignment horizontal="center" vertical="center" wrapText="1"/>
    </xf>
    <xf numFmtId="0" fontId="114" fillId="0" borderId="0" xfId="2" applyFont="1" applyAlignment="1">
      <alignment vertical="center" wrapText="1"/>
    </xf>
    <xf numFmtId="0" fontId="114" fillId="0" borderId="0" xfId="2" applyFont="1" applyAlignment="1">
      <alignment horizontal="left" vertical="center" wrapText="1"/>
    </xf>
    <xf numFmtId="4" fontId="114" fillId="0" borderId="0" xfId="2" applyNumberFormat="1" applyFont="1" applyAlignment="1">
      <alignment horizontal="center" vertical="center"/>
    </xf>
    <xf numFmtId="0" fontId="74" fillId="0" borderId="0" xfId="2" applyFont="1" applyAlignment="1">
      <alignment vertical="center" wrapText="1"/>
    </xf>
    <xf numFmtId="3" fontId="27" fillId="0" borderId="15" xfId="2" applyNumberFormat="1" applyFont="1" applyBorder="1" applyAlignment="1">
      <alignment horizontal="center" vertical="center" wrapText="1"/>
    </xf>
    <xf numFmtId="4" fontId="114" fillId="0" borderId="0" xfId="2" applyNumberFormat="1" applyFont="1" applyAlignment="1">
      <alignment horizontal="center" vertical="center" wrapText="1"/>
    </xf>
    <xf numFmtId="0" fontId="76" fillId="0" borderId="0" xfId="2" applyFont="1" applyAlignment="1">
      <alignment vertical="center" wrapText="1"/>
    </xf>
    <xf numFmtId="0" fontId="64" fillId="0" borderId="4" xfId="2" applyFont="1" applyBorder="1" applyAlignment="1">
      <alignment horizontal="left" vertical="center" wrapText="1"/>
    </xf>
    <xf numFmtId="3" fontId="5" fillId="0" borderId="15" xfId="2" applyNumberFormat="1" applyFont="1" applyBorder="1" applyAlignment="1" applyProtection="1">
      <alignment horizontal="center" vertical="center"/>
      <protection locked="0"/>
    </xf>
    <xf numFmtId="4" fontId="97" fillId="0" borderId="14" xfId="2" applyNumberFormat="1" applyFont="1" applyBorder="1" applyAlignment="1">
      <alignment horizontal="center" vertical="center"/>
    </xf>
    <xf numFmtId="3" fontId="5" fillId="0" borderId="15" xfId="2" applyNumberFormat="1" applyFont="1" applyBorder="1" applyAlignment="1">
      <alignment horizontal="center" vertical="center" wrapText="1"/>
    </xf>
    <xf numFmtId="0" fontId="42" fillId="0" borderId="0" xfId="2" applyFont="1" applyAlignment="1">
      <alignment vertical="center" wrapText="1"/>
    </xf>
    <xf numFmtId="0" fontId="26" fillId="0" borderId="3" xfId="2" applyFont="1" applyBorder="1" applyAlignment="1">
      <alignment vertical="center" wrapText="1"/>
    </xf>
    <xf numFmtId="0" fontId="62" fillId="0" borderId="7" xfId="2" applyFont="1" applyBorder="1" applyAlignment="1">
      <alignment vertical="center" wrapText="1"/>
    </xf>
    <xf numFmtId="0" fontId="98" fillId="0" borderId="6" xfId="2" applyFont="1" applyBorder="1" applyAlignment="1">
      <alignment vertical="center" wrapText="1"/>
    </xf>
    <xf numFmtId="2" fontId="39" fillId="0" borderId="0" xfId="2" applyNumberFormat="1" applyFont="1" applyAlignment="1">
      <alignment horizontal="left" vertical="center" wrapText="1"/>
    </xf>
    <xf numFmtId="2" fontId="99" fillId="0" borderId="0" xfId="2" applyNumberFormat="1" applyFont="1" applyAlignment="1">
      <alignment horizontal="left" vertical="center" wrapText="1"/>
    </xf>
    <xf numFmtId="0" fontId="100" fillId="0" borderId="0" xfId="2" applyFont="1" applyAlignment="1">
      <alignment vertical="center" wrapText="1"/>
    </xf>
    <xf numFmtId="0" fontId="108" fillId="3" borderId="0" xfId="2" applyFont="1" applyFill="1" applyAlignment="1">
      <alignment vertical="center" wrapText="1"/>
    </xf>
    <xf numFmtId="0" fontId="108" fillId="0" borderId="0" xfId="2" applyFont="1" applyAlignment="1">
      <alignment vertical="center" wrapText="1"/>
    </xf>
    <xf numFmtId="0" fontId="52" fillId="0" borderId="2" xfId="2" applyFont="1" applyBorder="1" applyAlignment="1">
      <alignment horizontal="left" vertical="center" wrapText="1"/>
    </xf>
    <xf numFmtId="0" fontId="63" fillId="0" borderId="0" xfId="2" applyFont="1" applyAlignment="1">
      <alignment vertical="center" wrapText="1"/>
    </xf>
    <xf numFmtId="0" fontId="52" fillId="0" borderId="0" xfId="2" applyFont="1" applyAlignment="1">
      <alignment horizontal="left" vertical="center" wrapText="1"/>
    </xf>
    <xf numFmtId="3" fontId="22" fillId="0" borderId="0" xfId="2" applyNumberFormat="1" applyFont="1" applyAlignment="1">
      <alignment horizontal="center" vertical="center" wrapText="1"/>
    </xf>
    <xf numFmtId="4" fontId="22" fillId="0" borderId="0" xfId="2" applyNumberFormat="1" applyFont="1" applyAlignment="1">
      <alignment horizontal="center" vertical="center" wrapText="1"/>
    </xf>
    <xf numFmtId="0" fontId="15" fillId="0" borderId="0" xfId="2" applyFont="1" applyAlignment="1">
      <alignment vertical="center" wrapText="1"/>
    </xf>
    <xf numFmtId="1" fontId="5" fillId="0" borderId="0" xfId="1" applyNumberFormat="1" applyFont="1" applyBorder="1" applyAlignment="1">
      <alignment horizontal="center" vertical="center"/>
    </xf>
    <xf numFmtId="0" fontId="88" fillId="0" borderId="0" xfId="2" applyFont="1"/>
    <xf numFmtId="0" fontId="88" fillId="0" borderId="0" xfId="2" applyFont="1" applyAlignment="1">
      <alignment horizontal="left" vertical="center" wrapText="1"/>
    </xf>
    <xf numFmtId="165" fontId="88" fillId="0" borderId="0" xfId="1" applyNumberFormat="1" applyFont="1" applyBorder="1" applyAlignment="1">
      <alignment horizontal="center" vertical="center"/>
    </xf>
    <xf numFmtId="165" fontId="88" fillId="0" borderId="0" xfId="1" applyNumberFormat="1" applyFont="1" applyBorder="1" applyAlignment="1">
      <alignment horizontal="center" vertical="center" wrapText="1"/>
    </xf>
    <xf numFmtId="0" fontId="88" fillId="0" borderId="0" xfId="2" applyFont="1" applyAlignment="1">
      <alignment vertical="center" wrapText="1"/>
    </xf>
    <xf numFmtId="0" fontId="115" fillId="0" borderId="0" xfId="2" applyFont="1" applyAlignment="1">
      <alignment vertical="center" wrapText="1"/>
    </xf>
    <xf numFmtId="0" fontId="116" fillId="0" borderId="0" xfId="2" applyFont="1" applyAlignment="1">
      <alignment vertical="center" wrapText="1"/>
    </xf>
    <xf numFmtId="0" fontId="117" fillId="0" borderId="0" xfId="2" applyFont="1" applyAlignment="1">
      <alignment horizontal="center" vertical="center" wrapText="1"/>
    </xf>
    <xf numFmtId="0" fontId="118" fillId="0" borderId="0" xfId="2" applyFont="1" applyAlignment="1">
      <alignment vertical="center" wrapText="1"/>
    </xf>
    <xf numFmtId="0" fontId="119" fillId="0" borderId="0" xfId="2" applyFont="1" applyAlignment="1">
      <alignment vertical="center"/>
    </xf>
    <xf numFmtId="0" fontId="9" fillId="0" borderId="0" xfId="2" applyFont="1" applyAlignment="1">
      <alignment horizontal="left" vertical="center"/>
    </xf>
    <xf numFmtId="0" fontId="120" fillId="2" borderId="0" xfId="5" applyFont="1" applyFill="1" applyAlignment="1">
      <alignment vertical="center"/>
    </xf>
    <xf numFmtId="0" fontId="32" fillId="0" borderId="0" xfId="2" applyFont="1" applyAlignment="1">
      <alignment horizontal="center" vertical="center" wrapText="1"/>
    </xf>
    <xf numFmtId="0" fontId="27" fillId="0" borderId="0" xfId="2" applyFont="1" applyAlignment="1">
      <alignment horizontal="center" vertical="center" wrapText="1"/>
    </xf>
    <xf numFmtId="3" fontId="103" fillId="0" borderId="0" xfId="2" applyNumberFormat="1"/>
    <xf numFmtId="3" fontId="104" fillId="4" borderId="0" xfId="3" applyNumberFormat="1" applyFont="1" applyFill="1" applyAlignment="1">
      <alignment horizontal="center" vertical="center" wrapText="1"/>
    </xf>
    <xf numFmtId="3" fontId="124" fillId="4" borderId="0" xfId="3" applyNumberFormat="1" applyFont="1" applyFill="1" applyAlignment="1">
      <alignment horizontal="center" vertical="center" wrapText="1"/>
    </xf>
    <xf numFmtId="3" fontId="124" fillId="4" borderId="27" xfId="3" applyNumberFormat="1" applyFont="1" applyFill="1" applyBorder="1" applyAlignment="1">
      <alignment horizontal="center" vertical="center" wrapText="1"/>
    </xf>
    <xf numFmtId="3" fontId="124" fillId="4" borderId="28" xfId="3" applyNumberFormat="1" applyFont="1" applyFill="1" applyBorder="1" applyAlignment="1">
      <alignment horizontal="center" vertical="center" wrapText="1"/>
    </xf>
    <xf numFmtId="3" fontId="124" fillId="4" borderId="29" xfId="3" applyNumberFormat="1" applyFont="1" applyFill="1" applyBorder="1" applyAlignment="1">
      <alignment horizontal="center" vertical="center" wrapText="1"/>
    </xf>
    <xf numFmtId="3" fontId="125" fillId="4" borderId="30" xfId="3" applyNumberFormat="1" applyFont="1" applyFill="1" applyBorder="1" applyAlignment="1">
      <alignment horizontal="center" vertical="center" wrapText="1"/>
    </xf>
    <xf numFmtId="3" fontId="124" fillId="4" borderId="21" xfId="3" applyNumberFormat="1" applyFont="1" applyFill="1" applyBorder="1" applyAlignment="1">
      <alignment horizontal="center" vertical="center" wrapText="1"/>
    </xf>
    <xf numFmtId="0" fontId="104" fillId="4" borderId="25" xfId="2" applyFont="1" applyFill="1" applyBorder="1" applyAlignment="1">
      <alignment vertical="center" wrapText="1"/>
    </xf>
    <xf numFmtId="0" fontId="104" fillId="4" borderId="19" xfId="2" applyFont="1" applyFill="1" applyBorder="1" applyAlignment="1">
      <alignment vertical="center" wrapText="1"/>
    </xf>
    <xf numFmtId="0" fontId="104" fillId="4" borderId="0" xfId="2" applyFont="1" applyFill="1" applyAlignment="1">
      <alignment horizontal="center" vertical="center" wrapText="1"/>
    </xf>
    <xf numFmtId="0" fontId="64" fillId="4" borderId="32" xfId="3" applyFont="1" applyFill="1" applyBorder="1" applyAlignment="1">
      <alignment horizontal="left" vertical="center" indent="1"/>
    </xf>
    <xf numFmtId="0" fontId="64" fillId="4" borderId="30" xfId="3" applyFont="1" applyFill="1" applyBorder="1" applyAlignment="1">
      <alignment horizontal="left" vertical="center" indent="1"/>
    </xf>
    <xf numFmtId="3" fontId="125" fillId="4" borderId="33" xfId="3" applyNumberFormat="1" applyFont="1" applyFill="1" applyBorder="1" applyAlignment="1">
      <alignment horizontal="left" vertical="center" wrapText="1" indent="1"/>
    </xf>
    <xf numFmtId="3" fontId="126" fillId="4" borderId="34" xfId="2" applyNumberFormat="1" applyFont="1" applyFill="1" applyBorder="1" applyAlignment="1" applyProtection="1">
      <alignment horizontal="center" vertical="center"/>
      <protection locked="0"/>
    </xf>
    <xf numFmtId="4" fontId="127" fillId="4" borderId="35" xfId="2" applyNumberFormat="1" applyFont="1" applyFill="1" applyBorder="1" applyAlignment="1">
      <alignment horizontal="center" vertical="center"/>
    </xf>
    <xf numFmtId="3" fontId="5" fillId="4" borderId="18" xfId="2" applyNumberFormat="1" applyFont="1" applyFill="1" applyBorder="1" applyAlignment="1" applyProtection="1">
      <alignment horizontal="center" vertical="center"/>
      <protection locked="0"/>
    </xf>
    <xf numFmtId="0" fontId="64" fillId="4" borderId="33" xfId="3" applyFont="1" applyFill="1" applyBorder="1" applyAlignment="1">
      <alignment horizontal="left" vertical="center" indent="1"/>
    </xf>
    <xf numFmtId="3" fontId="5" fillId="4" borderId="32" xfId="2" applyNumberFormat="1" applyFont="1" applyFill="1" applyBorder="1" applyAlignment="1" applyProtection="1">
      <alignment horizontal="center" vertical="center"/>
      <protection locked="0"/>
    </xf>
    <xf numFmtId="3" fontId="5" fillId="4" borderId="30" xfId="2" applyNumberFormat="1" applyFont="1" applyFill="1" applyBorder="1" applyAlignment="1" applyProtection="1">
      <alignment horizontal="center" vertical="center"/>
      <protection locked="0"/>
    </xf>
    <xf numFmtId="3" fontId="126" fillId="4" borderId="36" xfId="2" applyNumberFormat="1" applyFont="1" applyFill="1" applyBorder="1" applyAlignment="1" applyProtection="1">
      <alignment horizontal="center" vertical="center"/>
      <protection locked="0"/>
    </xf>
    <xf numFmtId="4" fontId="97" fillId="4" borderId="19" xfId="2" applyNumberFormat="1" applyFont="1" applyFill="1" applyBorder="1" applyAlignment="1">
      <alignment horizontal="center" vertical="center"/>
    </xf>
    <xf numFmtId="3" fontId="5" fillId="4" borderId="26" xfId="2" applyNumberFormat="1" applyFont="1" applyFill="1" applyBorder="1" applyAlignment="1" applyProtection="1">
      <alignment horizontal="center" vertical="center"/>
      <protection locked="0"/>
    </xf>
    <xf numFmtId="4" fontId="97" fillId="4" borderId="31" xfId="2" applyNumberFormat="1" applyFont="1" applyFill="1" applyBorder="1" applyAlignment="1">
      <alignment horizontal="center" vertical="center"/>
    </xf>
    <xf numFmtId="3" fontId="5" fillId="4" borderId="20" xfId="2" applyNumberFormat="1" applyFont="1" applyFill="1" applyBorder="1" applyAlignment="1" applyProtection="1">
      <alignment horizontal="center" vertical="center"/>
      <protection locked="0"/>
    </xf>
    <xf numFmtId="4" fontId="97" fillId="4" borderId="21" xfId="2" applyNumberFormat="1" applyFont="1" applyFill="1" applyBorder="1" applyAlignment="1">
      <alignment horizontal="center" vertical="center"/>
    </xf>
    <xf numFmtId="3" fontId="124" fillId="4" borderId="20" xfId="3" applyNumberFormat="1" applyFont="1" applyFill="1" applyBorder="1" applyAlignment="1">
      <alignment horizontal="center" vertical="center" wrapText="1"/>
    </xf>
    <xf numFmtId="3" fontId="124" fillId="4" borderId="37" xfId="3" applyNumberFormat="1" applyFont="1" applyFill="1" applyBorder="1" applyAlignment="1">
      <alignment horizontal="center" vertical="center" wrapText="1"/>
    </xf>
    <xf numFmtId="3" fontId="104" fillId="4" borderId="30" xfId="3" applyNumberFormat="1" applyFont="1" applyFill="1" applyBorder="1" applyAlignment="1">
      <alignment horizontal="center" vertical="center" wrapText="1"/>
    </xf>
    <xf numFmtId="3" fontId="124" fillId="4" borderId="30" xfId="3" applyNumberFormat="1" applyFont="1" applyFill="1" applyBorder="1" applyAlignment="1">
      <alignment horizontal="center" vertical="center" wrapText="1"/>
    </xf>
    <xf numFmtId="3" fontId="126" fillId="4" borderId="30" xfId="2" applyNumberFormat="1" applyFont="1" applyFill="1" applyBorder="1" applyAlignment="1" applyProtection="1">
      <alignment horizontal="center" vertical="center"/>
      <protection locked="0"/>
    </xf>
    <xf numFmtId="0" fontId="104" fillId="4" borderId="18" xfId="2" applyFont="1" applyFill="1" applyBorder="1" applyAlignment="1">
      <alignment vertical="center" wrapText="1"/>
    </xf>
    <xf numFmtId="0" fontId="104" fillId="4" borderId="0" xfId="2" applyFont="1" applyFill="1" applyAlignment="1">
      <alignment vertical="center" wrapText="1"/>
    </xf>
    <xf numFmtId="3" fontId="126" fillId="4" borderId="26" xfId="2" applyNumberFormat="1" applyFont="1" applyFill="1" applyBorder="1" applyAlignment="1" applyProtection="1">
      <alignment horizontal="center" vertical="center"/>
      <protection locked="0"/>
    </xf>
    <xf numFmtId="4" fontId="127" fillId="4" borderId="38" xfId="2" applyNumberFormat="1" applyFont="1" applyFill="1" applyBorder="1" applyAlignment="1">
      <alignment horizontal="center" vertical="center"/>
    </xf>
    <xf numFmtId="0" fontId="112" fillId="4" borderId="0" xfId="0" applyFont="1" applyFill="1"/>
    <xf numFmtId="0" fontId="122" fillId="4" borderId="0" xfId="0" applyFont="1" applyFill="1" applyBorder="1"/>
    <xf numFmtId="0" fontId="0" fillId="4" borderId="0" xfId="0" applyFill="1" applyBorder="1"/>
    <xf numFmtId="0" fontId="126" fillId="6" borderId="34" xfId="0" applyFont="1" applyFill="1" applyBorder="1" applyAlignment="1">
      <alignment horizontal="center" vertical="center"/>
    </xf>
    <xf numFmtId="0" fontId="126" fillId="6" borderId="35" xfId="0" applyFont="1" applyFill="1" applyBorder="1" applyAlignment="1">
      <alignment horizontal="center" vertical="center" wrapText="1"/>
    </xf>
    <xf numFmtId="0" fontId="126" fillId="6" borderId="38" xfId="0" applyFont="1" applyFill="1" applyBorder="1" applyAlignment="1">
      <alignment horizontal="center" vertical="center"/>
    </xf>
    <xf numFmtId="0" fontId="126" fillId="4" borderId="34" xfId="0" applyFont="1" applyFill="1" applyBorder="1"/>
    <xf numFmtId="0" fontId="112" fillId="0" borderId="0" xfId="0" applyFont="1"/>
    <xf numFmtId="0" fontId="119" fillId="0" borderId="0" xfId="0" applyFont="1" applyAlignment="1">
      <alignment vertical="center"/>
    </xf>
    <xf numFmtId="0" fontId="120" fillId="0" borderId="0" xfId="0" applyFont="1" applyAlignment="1" applyProtection="1">
      <alignment vertical="center" wrapText="1"/>
      <protection locked="0"/>
    </xf>
    <xf numFmtId="0" fontId="123" fillId="0" borderId="0" xfId="0" applyFont="1" applyAlignment="1">
      <alignment horizontal="left" vertical="center"/>
    </xf>
    <xf numFmtId="0" fontId="122" fillId="0" borderId="0" xfId="0" applyFont="1"/>
    <xf numFmtId="0" fontId="122" fillId="0" borderId="0" xfId="0" applyFont="1" applyBorder="1"/>
    <xf numFmtId="0" fontId="128" fillId="0" borderId="32" xfId="0" applyFont="1" applyBorder="1"/>
    <xf numFmtId="0" fontId="128" fillId="0" borderId="30" xfId="0" applyFont="1" applyBorder="1"/>
    <xf numFmtId="0" fontId="126" fillId="0" borderId="36" xfId="0" applyFont="1" applyBorder="1" applyAlignment="1">
      <alignment wrapText="1"/>
    </xf>
    <xf numFmtId="2" fontId="129" fillId="0" borderId="0" xfId="0" applyNumberFormat="1" applyFont="1" applyBorder="1" applyAlignment="1">
      <alignment horizontal="center"/>
    </xf>
    <xf numFmtId="2" fontId="127" fillId="0" borderId="35" xfId="0" applyNumberFormat="1" applyFont="1" applyBorder="1" applyAlignment="1">
      <alignment horizontal="center" wrapText="1"/>
    </xf>
    <xf numFmtId="2" fontId="129" fillId="0" borderId="19" xfId="0" applyNumberFormat="1" applyFont="1" applyBorder="1" applyAlignment="1">
      <alignment horizontal="center"/>
    </xf>
    <xf numFmtId="2" fontId="129" fillId="0" borderId="31" xfId="0" applyNumberFormat="1" applyFont="1" applyBorder="1" applyAlignment="1">
      <alignment horizontal="center"/>
    </xf>
    <xf numFmtId="2" fontId="127" fillId="0" borderId="38" xfId="0" applyNumberFormat="1" applyFont="1" applyBorder="1" applyAlignment="1">
      <alignment horizontal="center" wrapText="1"/>
    </xf>
    <xf numFmtId="168" fontId="115" fillId="0" borderId="0" xfId="0" applyNumberFormat="1" applyFont="1" applyBorder="1" applyAlignment="1">
      <alignment horizontal="center"/>
    </xf>
    <xf numFmtId="168" fontId="115" fillId="0" borderId="18" xfId="0" applyNumberFormat="1" applyFont="1" applyBorder="1" applyAlignment="1">
      <alignment horizontal="center"/>
    </xf>
    <xf numFmtId="168" fontId="115" fillId="0" borderId="26" xfId="0" applyNumberFormat="1" applyFont="1" applyBorder="1" applyAlignment="1">
      <alignment horizontal="center"/>
    </xf>
    <xf numFmtId="168" fontId="126" fillId="0" borderId="34" xfId="0" applyNumberFormat="1" applyFont="1" applyBorder="1" applyAlignment="1">
      <alignment horizontal="center" wrapText="1"/>
    </xf>
    <xf numFmtId="167" fontId="0" fillId="5" borderId="25" xfId="0" applyNumberFormat="1" applyFill="1" applyBorder="1" applyAlignment="1">
      <alignment horizontal="center"/>
    </xf>
    <xf numFmtId="167" fontId="0" fillId="5" borderId="19" xfId="0" applyNumberFormat="1" applyFill="1" applyBorder="1" applyAlignment="1">
      <alignment horizontal="center"/>
    </xf>
    <xf numFmtId="167" fontId="0" fillId="4" borderId="0" xfId="0" applyNumberFormat="1" applyFill="1" applyBorder="1" applyAlignment="1">
      <alignment horizontal="center"/>
    </xf>
    <xf numFmtId="167" fontId="0" fillId="4" borderId="31" xfId="0" applyNumberFormat="1" applyFill="1" applyBorder="1" applyAlignment="1">
      <alignment horizontal="center"/>
    </xf>
    <xf numFmtId="167" fontId="0" fillId="5" borderId="0" xfId="0" applyNumberFormat="1" applyFill="1" applyBorder="1" applyAlignment="1">
      <alignment horizontal="center"/>
    </xf>
    <xf numFmtId="167" fontId="0" fillId="5" borderId="31" xfId="0" applyNumberFormat="1" applyFill="1" applyBorder="1" applyAlignment="1">
      <alignment horizontal="center"/>
    </xf>
    <xf numFmtId="167" fontId="0" fillId="4" borderId="39" xfId="0" applyNumberFormat="1" applyFill="1" applyBorder="1" applyAlignment="1">
      <alignment horizontal="center"/>
    </xf>
    <xf numFmtId="167" fontId="0" fillId="4" borderId="21" xfId="0" applyNumberFormat="1" applyFill="1" applyBorder="1" applyAlignment="1">
      <alignment horizontal="center"/>
    </xf>
    <xf numFmtId="9" fontId="126" fillId="4" borderId="35" xfId="0" applyNumberFormat="1" applyFont="1" applyFill="1" applyBorder="1" applyAlignment="1">
      <alignment horizontal="center"/>
    </xf>
    <xf numFmtId="167" fontId="126" fillId="4" borderId="38" xfId="0" applyNumberFormat="1" applyFont="1" applyFill="1" applyBorder="1" applyAlignment="1">
      <alignment horizontal="center"/>
    </xf>
    <xf numFmtId="0" fontId="121" fillId="0" borderId="0" xfId="0" applyFont="1" applyAlignment="1">
      <alignment vertical="center"/>
    </xf>
    <xf numFmtId="0" fontId="112" fillId="4" borderId="0" xfId="0" applyFont="1" applyFill="1" applyBorder="1"/>
    <xf numFmtId="0" fontId="101" fillId="4" borderId="0" xfId="0" applyFont="1" applyFill="1" applyBorder="1"/>
    <xf numFmtId="3" fontId="112" fillId="4" borderId="0" xfId="0" applyNumberFormat="1" applyFont="1" applyFill="1" applyBorder="1"/>
    <xf numFmtId="10" fontId="112" fillId="4" borderId="0" xfId="0" applyNumberFormat="1" applyFont="1" applyFill="1" applyBorder="1"/>
    <xf numFmtId="0" fontId="102" fillId="4" borderId="0" xfId="0" applyFont="1" applyFill="1" applyBorder="1"/>
    <xf numFmtId="3" fontId="102" fillId="4" borderId="0" xfId="0" applyNumberFormat="1" applyFont="1" applyFill="1" applyBorder="1"/>
    <xf numFmtId="10" fontId="102" fillId="4" borderId="0" xfId="0" applyNumberFormat="1" applyFont="1" applyFill="1" applyBorder="1"/>
    <xf numFmtId="0" fontId="64" fillId="5" borderId="18" xfId="0" applyFont="1" applyFill="1" applyBorder="1"/>
    <xf numFmtId="0" fontId="64" fillId="4" borderId="26" xfId="0" applyFont="1" applyFill="1" applyBorder="1"/>
    <xf numFmtId="0" fontId="64" fillId="5" borderId="26" xfId="0" applyFont="1" applyFill="1" applyBorder="1"/>
    <xf numFmtId="0" fontId="64" fillId="4" borderId="20" xfId="0" applyFont="1" applyFill="1" applyBorder="1"/>
    <xf numFmtId="0" fontId="123" fillId="0" borderId="0" xfId="0" applyFont="1" applyAlignment="1" applyProtection="1">
      <alignment vertical="center" wrapText="1"/>
      <protection locked="0"/>
    </xf>
    <xf numFmtId="0" fontId="7" fillId="2" borderId="0" xfId="5" applyFont="1" applyFill="1" applyAlignment="1">
      <alignment horizontal="center" vertical="center"/>
    </xf>
    <xf numFmtId="0" fontId="21" fillId="0" borderId="0" xfId="0" applyFont="1" applyBorder="1" applyAlignment="1">
      <alignment horizontal="left" vertical="center" wrapText="1"/>
    </xf>
    <xf numFmtId="3" fontId="27" fillId="0" borderId="11" xfId="0" applyNumberFormat="1" applyFont="1" applyBorder="1" applyAlignment="1" applyProtection="1">
      <alignment horizontal="center" vertical="center"/>
      <protection locked="0"/>
    </xf>
    <xf numFmtId="3" fontId="27" fillId="0" borderId="15" xfId="0" applyNumberFormat="1" applyFont="1" applyBorder="1" applyAlignment="1" applyProtection="1">
      <alignment horizontal="center" vertical="center"/>
      <protection locked="0"/>
    </xf>
    <xf numFmtId="3" fontId="27" fillId="0" borderId="15" xfId="0" applyNumberFormat="1" applyFont="1" applyBorder="1" applyAlignment="1" applyProtection="1">
      <alignment horizontal="center" vertical="center" wrapText="1"/>
      <protection locked="0"/>
    </xf>
    <xf numFmtId="3" fontId="27" fillId="0" borderId="7" xfId="0" applyNumberFormat="1" applyFont="1" applyBorder="1" applyAlignment="1" applyProtection="1">
      <alignment horizontal="center" vertical="center" wrapText="1"/>
      <protection locked="0"/>
    </xf>
    <xf numFmtId="0" fontId="32" fillId="0" borderId="17" xfId="2" applyFont="1" applyBorder="1" applyAlignment="1">
      <alignment horizontal="center" vertical="center" wrapText="1"/>
    </xf>
    <xf numFmtId="4" fontId="94" fillId="0" borderId="9" xfId="2" applyNumberFormat="1" applyFont="1" applyBorder="1" applyAlignment="1">
      <alignment horizontal="center" vertical="center" wrapText="1"/>
    </xf>
    <xf numFmtId="49" fontId="21" fillId="0" borderId="0" xfId="2" applyNumberFormat="1" applyFont="1" applyAlignment="1">
      <alignment vertical="center" wrapText="1"/>
    </xf>
    <xf numFmtId="0" fontId="62" fillId="0" borderId="17" xfId="2" applyFont="1" applyBorder="1" applyAlignment="1">
      <alignment vertical="center" wrapText="1"/>
    </xf>
    <xf numFmtId="4" fontId="92" fillId="0" borderId="16" xfId="2" applyNumberFormat="1" applyFont="1" applyBorder="1" applyAlignment="1">
      <alignment horizontal="center" vertical="center" wrapText="1"/>
    </xf>
    <xf numFmtId="4" fontId="92" fillId="0" borderId="0" xfId="2" applyNumberFormat="1" applyFont="1" applyAlignment="1">
      <alignment horizontal="center" vertical="center" wrapText="1"/>
    </xf>
    <xf numFmtId="4" fontId="97" fillId="0" borderId="0" xfId="2" applyNumberFormat="1" applyFont="1" applyAlignment="1">
      <alignment horizontal="center" vertical="center" wrapText="1"/>
    </xf>
    <xf numFmtId="3" fontId="50" fillId="0" borderId="15" xfId="7" applyNumberFormat="1" applyFont="1" applyBorder="1" applyAlignment="1" applyProtection="1">
      <alignment horizontal="center" vertical="center"/>
      <protection locked="0"/>
    </xf>
    <xf numFmtId="4" fontId="54" fillId="0" borderId="14" xfId="7" applyNumberFormat="1" applyFont="1" applyBorder="1" applyAlignment="1">
      <alignment horizontal="center" vertical="center"/>
    </xf>
    <xf numFmtId="10" fontId="50" fillId="0" borderId="5" xfId="7" applyNumberFormat="1" applyFont="1" applyBorder="1" applyAlignment="1">
      <alignment vertical="center" wrapText="1"/>
    </xf>
    <xf numFmtId="10" fontId="50" fillId="0" borderId="4" xfId="7" applyNumberFormat="1" applyFont="1" applyBorder="1" applyAlignment="1">
      <alignment vertical="center" wrapText="1"/>
    </xf>
    <xf numFmtId="3" fontId="50" fillId="0" borderId="1" xfId="7" applyNumberFormat="1" applyFont="1" applyBorder="1" applyAlignment="1" applyProtection="1">
      <alignment horizontal="center" vertical="center"/>
      <protection locked="0"/>
    </xf>
    <xf numFmtId="4" fontId="54" fillId="0" borderId="8" xfId="7" applyNumberFormat="1" applyFont="1" applyBorder="1" applyAlignment="1">
      <alignment horizontal="center" vertical="center"/>
    </xf>
    <xf numFmtId="10" fontId="55" fillId="0" borderId="2" xfId="7" applyNumberFormat="1" applyFont="1" applyBorder="1" applyAlignment="1">
      <alignment vertical="center" wrapText="1"/>
    </xf>
    <xf numFmtId="3" fontId="55" fillId="0" borderId="1" xfId="7" applyNumberFormat="1" applyFont="1" applyBorder="1" applyAlignment="1" applyProtection="1">
      <alignment horizontal="center" vertical="center"/>
      <protection locked="0"/>
    </xf>
    <xf numFmtId="0" fontId="52" fillId="0" borderId="16" xfId="0" applyFont="1" applyBorder="1" applyAlignment="1">
      <alignment horizontal="left" vertical="center" wrapText="1"/>
    </xf>
    <xf numFmtId="4" fontId="133" fillId="0" borderId="8" xfId="0" applyNumberFormat="1" applyFont="1" applyBorder="1" applyAlignment="1">
      <alignment horizontal="center" vertical="center"/>
    </xf>
    <xf numFmtId="9" fontId="50" fillId="0" borderId="0" xfId="8" applyFont="1" applyAlignment="1">
      <alignment vertical="center" wrapText="1"/>
    </xf>
    <xf numFmtId="0" fontId="79" fillId="0" borderId="0" xfId="0" applyFont="1" applyAlignment="1">
      <alignment horizontal="left" vertical="center"/>
    </xf>
    <xf numFmtId="0" fontId="135" fillId="4" borderId="0" xfId="0" applyFont="1" applyFill="1" applyBorder="1"/>
    <xf numFmtId="3" fontId="0" fillId="4" borderId="0" xfId="0" applyNumberFormat="1" applyFill="1" applyBorder="1"/>
    <xf numFmtId="10" fontId="0" fillId="4" borderId="0" xfId="0" applyNumberFormat="1" applyFill="1" applyBorder="1"/>
    <xf numFmtId="0" fontId="130" fillId="0" borderId="0" xfId="2" applyFont="1" applyAlignment="1">
      <alignment horizontal="center" vertical="center" wrapText="1"/>
    </xf>
    <xf numFmtId="0" fontId="81" fillId="0" borderId="0" xfId="2" applyFont="1" applyAlignment="1">
      <alignment vertical="center" wrapText="1"/>
    </xf>
    <xf numFmtId="3" fontId="81" fillId="0" borderId="0" xfId="2" applyNumberFormat="1" applyFont="1" applyAlignment="1">
      <alignment vertical="center" wrapText="1"/>
    </xf>
    <xf numFmtId="0" fontId="136" fillId="0" borderId="0" xfId="2" applyFont="1" applyAlignment="1">
      <alignment horizontal="center" vertical="center" wrapText="1"/>
    </xf>
    <xf numFmtId="0" fontId="88" fillId="0" borderId="0" xfId="2" applyFont="1" applyAlignment="1">
      <alignment horizontal="center" vertical="center" wrapText="1"/>
    </xf>
    <xf numFmtId="0" fontId="80" fillId="0" borderId="0" xfId="2" applyFont="1" applyAlignment="1">
      <alignment vertical="center" wrapText="1"/>
    </xf>
    <xf numFmtId="2" fontId="88" fillId="0" borderId="0" xfId="1" applyNumberFormat="1" applyFont="1" applyBorder="1" applyAlignment="1">
      <alignment horizontal="center" vertical="center"/>
    </xf>
    <xf numFmtId="2" fontId="88" fillId="0" borderId="0" xfId="1" applyNumberFormat="1" applyFont="1" applyBorder="1" applyAlignment="1">
      <alignment horizontal="center" vertical="center" wrapText="1"/>
    </xf>
    <xf numFmtId="2" fontId="88" fillId="0" borderId="0" xfId="2" applyNumberFormat="1" applyFont="1" applyAlignment="1">
      <alignment vertical="center" wrapText="1"/>
    </xf>
    <xf numFmtId="0" fontId="79" fillId="0" borderId="0" xfId="2" applyFont="1" applyAlignment="1">
      <alignment vertical="center" wrapText="1"/>
    </xf>
    <xf numFmtId="166" fontId="115" fillId="0" borderId="26" xfId="0" applyNumberFormat="1" applyFont="1" applyBorder="1" applyAlignment="1">
      <alignment horizontal="center"/>
    </xf>
    <xf numFmtId="3" fontId="104" fillId="4" borderId="18" xfId="3" applyNumberFormat="1" applyFont="1" applyFill="1" applyBorder="1" applyAlignment="1">
      <alignment horizontal="center" vertical="center" wrapText="1"/>
    </xf>
    <xf numFmtId="0" fontId="126" fillId="0" borderId="20" xfId="0" applyFont="1" applyBorder="1" applyAlignment="1">
      <alignment horizontal="center" vertical="center" wrapText="1"/>
    </xf>
    <xf numFmtId="0" fontId="126" fillId="0" borderId="39" xfId="0" applyFont="1" applyBorder="1" applyAlignment="1">
      <alignment horizontal="center" vertical="center" wrapText="1"/>
    </xf>
    <xf numFmtId="0" fontId="126" fillId="0" borderId="21" xfId="0" applyFont="1" applyBorder="1" applyAlignment="1">
      <alignment horizontal="center" vertical="center" wrapText="1"/>
    </xf>
    <xf numFmtId="0" fontId="112" fillId="0" borderId="0" xfId="3" applyFont="1"/>
    <xf numFmtId="0" fontId="123" fillId="0" borderId="0" xfId="3" applyFont="1" applyAlignment="1">
      <alignment horizontal="left" vertical="center"/>
    </xf>
    <xf numFmtId="0" fontId="121" fillId="0" borderId="0" xfId="3" applyFont="1" applyAlignment="1">
      <alignment vertical="center"/>
    </xf>
    <xf numFmtId="0" fontId="119" fillId="0" borderId="0" xfId="3" applyFont="1" applyAlignment="1">
      <alignment vertical="center"/>
    </xf>
    <xf numFmtId="0" fontId="7" fillId="0" borderId="0" xfId="3" applyFont="1" applyAlignment="1">
      <alignment horizontal="left" vertical="center"/>
    </xf>
    <xf numFmtId="0" fontId="123" fillId="0" borderId="0" xfId="3" applyFont="1" applyAlignment="1" applyProtection="1">
      <alignment vertical="center" wrapText="1"/>
      <protection locked="0"/>
    </xf>
    <xf numFmtId="0" fontId="120" fillId="0" borderId="0" xfId="3" applyFont="1" applyAlignment="1" applyProtection="1">
      <alignment vertical="center" wrapText="1"/>
      <protection locked="0"/>
    </xf>
    <xf numFmtId="0" fontId="5" fillId="0" borderId="0" xfId="3"/>
    <xf numFmtId="0" fontId="126" fillId="0" borderId="0" xfId="3" applyFont="1" applyAlignment="1">
      <alignment vertical="center" wrapText="1"/>
    </xf>
    <xf numFmtId="0" fontId="5" fillId="0" borderId="25" xfId="3" applyBorder="1"/>
    <xf numFmtId="0" fontId="5" fillId="0" borderId="19" xfId="3" applyBorder="1"/>
    <xf numFmtId="0" fontId="126" fillId="0" borderId="36" xfId="3" applyFont="1" applyBorder="1" applyAlignment="1">
      <alignment wrapText="1"/>
    </xf>
    <xf numFmtId="0" fontId="5" fillId="4" borderId="0" xfId="16" applyFill="1" applyAlignment="1">
      <alignment vertical="center"/>
    </xf>
    <xf numFmtId="0" fontId="14" fillId="4" borderId="0" xfId="16" applyFont="1" applyFill="1" applyAlignment="1">
      <alignment vertical="center"/>
    </xf>
    <xf numFmtId="0" fontId="35" fillId="4" borderId="0" xfId="16" applyFont="1" applyFill="1" applyAlignment="1">
      <alignment horizontal="right" vertical="center"/>
    </xf>
    <xf numFmtId="0" fontId="6" fillId="4" borderId="0" xfId="16" applyFont="1" applyFill="1" applyAlignment="1">
      <alignment horizontal="left" vertical="center"/>
    </xf>
    <xf numFmtId="0" fontId="34" fillId="4" borderId="0" xfId="16" applyFont="1" applyFill="1" applyAlignment="1">
      <alignment horizontal="center"/>
    </xf>
    <xf numFmtId="3" fontId="6" fillId="4" borderId="0" xfId="16" applyNumberFormat="1" applyFont="1" applyFill="1" applyAlignment="1">
      <alignment horizontal="left" vertical="center"/>
    </xf>
    <xf numFmtId="0" fontId="118" fillId="4" borderId="0" xfId="16" applyFont="1" applyFill="1" applyAlignment="1">
      <alignment horizontal="left" vertical="center"/>
    </xf>
    <xf numFmtId="0" fontId="7" fillId="4" borderId="0" xfId="16" applyFont="1" applyFill="1" applyAlignment="1">
      <alignment horizontal="left" vertical="center"/>
    </xf>
    <xf numFmtId="0" fontId="16" fillId="4" borderId="0" xfId="16" applyFont="1" applyFill="1" applyAlignment="1">
      <alignment vertical="center"/>
    </xf>
    <xf numFmtId="0" fontId="138" fillId="4" borderId="0" xfId="16" applyFont="1" applyFill="1" applyAlignment="1">
      <alignment vertical="center"/>
    </xf>
    <xf numFmtId="0" fontId="108" fillId="4" borderId="0" xfId="16" applyFont="1" applyFill="1" applyAlignment="1">
      <alignment horizontal="left" vertical="center"/>
    </xf>
    <xf numFmtId="0" fontId="16" fillId="4" borderId="0" xfId="16" applyFont="1" applyFill="1" applyAlignment="1">
      <alignment vertical="center" wrapText="1"/>
    </xf>
    <xf numFmtId="0" fontId="108" fillId="0" borderId="0" xfId="5" applyFont="1" applyAlignment="1">
      <alignment vertical="center"/>
    </xf>
    <xf numFmtId="0" fontId="108" fillId="0" borderId="0" xfId="16" applyFont="1" applyAlignment="1">
      <alignment horizontal="left" vertical="center"/>
    </xf>
    <xf numFmtId="0" fontId="101" fillId="4" borderId="0" xfId="16" applyFont="1" applyFill="1" applyBorder="1"/>
    <xf numFmtId="0" fontId="3" fillId="0" borderId="0" xfId="16" applyFont="1" applyBorder="1"/>
    <xf numFmtId="0" fontId="135" fillId="0" borderId="0" xfId="16" applyFont="1" applyBorder="1"/>
    <xf numFmtId="0" fontId="101" fillId="0" borderId="0" xfId="16" applyFont="1" applyBorder="1"/>
    <xf numFmtId="0" fontId="3" fillId="4" borderId="0" xfId="16" applyFont="1" applyFill="1" applyBorder="1"/>
    <xf numFmtId="4" fontId="75" fillId="0" borderId="0" xfId="16" applyNumberFormat="1" applyFont="1" applyBorder="1" applyAlignment="1">
      <alignment horizontal="center" vertical="center"/>
    </xf>
    <xf numFmtId="167" fontId="75" fillId="0" borderId="0" xfId="16" applyNumberFormat="1" applyFont="1" applyBorder="1" applyAlignment="1">
      <alignment horizontal="center" vertical="center"/>
    </xf>
    <xf numFmtId="0" fontId="5" fillId="0" borderId="0" xfId="16"/>
    <xf numFmtId="167" fontId="112" fillId="4" borderId="0" xfId="0" applyNumberFormat="1" applyFont="1" applyFill="1" applyBorder="1"/>
    <xf numFmtId="167" fontId="101" fillId="4" borderId="0" xfId="0" applyNumberFormat="1" applyFont="1" applyFill="1" applyBorder="1"/>
    <xf numFmtId="167" fontId="141" fillId="4" borderId="0" xfId="0" applyNumberFormat="1" applyFont="1" applyFill="1" applyBorder="1"/>
    <xf numFmtId="0" fontId="104" fillId="4" borderId="32" xfId="2" applyFont="1" applyFill="1" applyBorder="1" applyAlignment="1">
      <alignment horizontal="center" vertical="center" wrapText="1"/>
    </xf>
    <xf numFmtId="3" fontId="124" fillId="4" borderId="33" xfId="3" applyNumberFormat="1" applyFont="1" applyFill="1" applyBorder="1" applyAlignment="1">
      <alignment horizontal="center" vertical="center" wrapText="1"/>
    </xf>
    <xf numFmtId="166" fontId="97" fillId="4" borderId="18" xfId="2" applyNumberFormat="1" applyFont="1" applyFill="1" applyBorder="1" applyAlignment="1" applyProtection="1">
      <alignment horizontal="center" vertical="center"/>
      <protection locked="0"/>
    </xf>
    <xf numFmtId="166" fontId="97" fillId="4" borderId="26" xfId="2" applyNumberFormat="1" applyFont="1" applyFill="1" applyBorder="1" applyAlignment="1" applyProtection="1">
      <alignment horizontal="center" vertical="center"/>
      <protection locked="0"/>
    </xf>
    <xf numFmtId="166" fontId="127" fillId="4" borderId="34" xfId="2" applyNumberFormat="1" applyFont="1" applyFill="1" applyBorder="1" applyAlignment="1" applyProtection="1">
      <alignment horizontal="center" vertical="center"/>
      <protection locked="0"/>
    </xf>
    <xf numFmtId="166" fontId="97" fillId="4" borderId="32" xfId="2" applyNumberFormat="1" applyFont="1" applyFill="1" applyBorder="1" applyAlignment="1" applyProtection="1">
      <alignment horizontal="center" vertical="center"/>
      <protection locked="0"/>
    </xf>
    <xf numFmtId="166" fontId="97" fillId="4" borderId="30" xfId="2" applyNumberFormat="1" applyFont="1" applyFill="1" applyBorder="1" applyAlignment="1" applyProtection="1">
      <alignment horizontal="center" vertical="center"/>
      <protection locked="0"/>
    </xf>
    <xf numFmtId="166" fontId="127" fillId="4" borderId="36" xfId="2" applyNumberFormat="1" applyFont="1" applyFill="1" applyBorder="1" applyAlignment="1" applyProtection="1">
      <alignment horizontal="center" vertical="center"/>
      <protection locked="0"/>
    </xf>
    <xf numFmtId="167" fontId="112" fillId="5" borderId="0" xfId="0" applyNumberFormat="1" applyFont="1" applyFill="1" applyBorder="1" applyAlignment="1">
      <alignment horizontal="center"/>
    </xf>
    <xf numFmtId="167" fontId="112" fillId="4" borderId="0" xfId="0" applyNumberFormat="1" applyFont="1" applyFill="1" applyBorder="1" applyAlignment="1">
      <alignment horizontal="center"/>
    </xf>
    <xf numFmtId="0" fontId="112" fillId="0" borderId="0" xfId="0" applyFont="1" applyBorder="1"/>
    <xf numFmtId="0" fontId="141" fillId="6" borderId="0" xfId="0" applyFont="1" applyFill="1" applyBorder="1" applyAlignment="1">
      <alignment horizontal="center" vertical="center"/>
    </xf>
    <xf numFmtId="0" fontId="141" fillId="6" borderId="0" xfId="0" applyFont="1" applyFill="1" applyBorder="1" applyAlignment="1">
      <alignment horizontal="center" vertical="center" wrapText="1"/>
    </xf>
    <xf numFmtId="0" fontId="141" fillId="5" borderId="0" xfId="0" applyFont="1" applyFill="1" applyBorder="1"/>
    <xf numFmtId="0" fontId="141" fillId="4" borderId="0" xfId="0" applyFont="1" applyFill="1" applyBorder="1"/>
    <xf numFmtId="9" fontId="141" fillId="4" borderId="0" xfId="0" applyNumberFormat="1" applyFont="1" applyFill="1" applyBorder="1" applyAlignment="1">
      <alignment horizontal="center"/>
    </xf>
    <xf numFmtId="167" fontId="141" fillId="4" borderId="0" xfId="0" applyNumberFormat="1" applyFont="1" applyFill="1" applyBorder="1" applyAlignment="1">
      <alignment horizontal="center"/>
    </xf>
    <xf numFmtId="0" fontId="52" fillId="0" borderId="11" xfId="2" applyFont="1" applyBorder="1" applyAlignment="1">
      <alignment vertical="center" wrapText="1"/>
    </xf>
    <xf numFmtId="0" fontId="52" fillId="0" borderId="16" xfId="2" applyFont="1" applyBorder="1" applyAlignment="1">
      <alignment vertical="center" wrapText="1"/>
    </xf>
    <xf numFmtId="0" fontId="22" fillId="0" borderId="4" xfId="2" applyFont="1" applyBorder="1" applyAlignment="1">
      <alignment vertical="center" wrapText="1"/>
    </xf>
    <xf numFmtId="0" fontId="28" fillId="0" borderId="3" xfId="2" applyFont="1" applyBorder="1" applyAlignment="1">
      <alignment vertical="center" wrapText="1"/>
    </xf>
    <xf numFmtId="0" fontId="27" fillId="0" borderId="7" xfId="2" applyFont="1" applyBorder="1" applyAlignment="1">
      <alignment horizontal="center" vertical="center" wrapText="1"/>
    </xf>
    <xf numFmtId="3" fontId="94" fillId="0" borderId="8" xfId="2" applyNumberFormat="1" applyFont="1" applyBorder="1" applyAlignment="1">
      <alignment horizontal="center" vertical="center" wrapText="1"/>
    </xf>
    <xf numFmtId="0" fontId="80" fillId="3" borderId="0" xfId="2" applyFont="1" applyFill="1" applyAlignment="1">
      <alignment vertical="center" wrapText="1"/>
    </xf>
    <xf numFmtId="0" fontId="90" fillId="0" borderId="0" xfId="2" applyFont="1" applyAlignment="1">
      <alignment vertical="center" wrapText="1"/>
    </xf>
    <xf numFmtId="0" fontId="79" fillId="0" borderId="0" xfId="2" applyFont="1" applyAlignment="1">
      <alignment horizontal="left" vertical="center"/>
    </xf>
    <xf numFmtId="0" fontId="82" fillId="3" borderId="0" xfId="2" applyFont="1" applyFill="1" applyAlignment="1">
      <alignment vertical="center" wrapText="1"/>
    </xf>
    <xf numFmtId="0" fontId="143" fillId="0" borderId="0" xfId="2" applyFont="1" applyAlignment="1">
      <alignment vertical="center" wrapText="1"/>
    </xf>
    <xf numFmtId="0" fontId="5" fillId="0" borderId="0" xfId="2" applyFont="1" applyAlignment="1">
      <alignment vertical="center" wrapText="1"/>
    </xf>
    <xf numFmtId="0" fontId="91" fillId="0" borderId="0" xfId="2" applyFont="1" applyAlignment="1">
      <alignment vertical="center" wrapText="1"/>
    </xf>
    <xf numFmtId="0" fontId="91" fillId="0" borderId="0" xfId="2" applyFont="1" applyAlignment="1">
      <alignment horizontal="left" vertical="center" wrapText="1"/>
    </xf>
    <xf numFmtId="0" fontId="14" fillId="0" borderId="0" xfId="2" applyFont="1" applyAlignment="1">
      <alignment vertical="center" wrapText="1"/>
    </xf>
    <xf numFmtId="0" fontId="79" fillId="3" borderId="0" xfId="2" applyFont="1" applyFill="1" applyAlignment="1">
      <alignment vertical="center" wrapText="1"/>
    </xf>
    <xf numFmtId="3" fontId="91" fillId="0" borderId="0" xfId="2" applyNumberFormat="1" applyFont="1" applyAlignment="1">
      <alignment horizontal="center" vertical="center"/>
    </xf>
    <xf numFmtId="3" fontId="91" fillId="0" borderId="0" xfId="2" applyNumberFormat="1" applyFont="1" applyAlignment="1">
      <alignment horizontal="center" vertical="center" wrapText="1"/>
    </xf>
    <xf numFmtId="0" fontId="79" fillId="0" borderId="0" xfId="0" applyFont="1" applyBorder="1" applyAlignment="1">
      <alignment horizontal="left" vertical="center"/>
    </xf>
    <xf numFmtId="0" fontId="108" fillId="0" borderId="0" xfId="0" applyFont="1" applyBorder="1" applyAlignment="1">
      <alignment horizontal="left" vertical="center"/>
    </xf>
    <xf numFmtId="0" fontId="141" fillId="0" borderId="0" xfId="0" applyFont="1" applyBorder="1" applyAlignment="1">
      <alignment vertical="center" wrapText="1"/>
    </xf>
    <xf numFmtId="0" fontId="146" fillId="0" borderId="0" xfId="0" applyFont="1" applyBorder="1" applyAlignment="1">
      <alignment horizontal="center" vertical="center" wrapText="1"/>
    </xf>
    <xf numFmtId="0" fontId="134" fillId="0" borderId="0" xfId="0" applyFont="1" applyBorder="1" applyAlignment="1">
      <alignment vertical="center" wrapText="1"/>
    </xf>
    <xf numFmtId="0" fontId="147" fillId="0" borderId="0" xfId="0" applyFont="1" applyBorder="1" applyAlignment="1">
      <alignment horizontal="center" vertical="center" wrapText="1"/>
    </xf>
    <xf numFmtId="0" fontId="148" fillId="0" borderId="0" xfId="0" applyFont="1" applyBorder="1" applyAlignment="1">
      <alignment horizontal="center" vertical="center" wrapText="1"/>
    </xf>
    <xf numFmtId="0" fontId="149" fillId="0" borderId="0" xfId="0" applyFont="1" applyBorder="1" applyAlignment="1">
      <alignment vertical="center" wrapText="1"/>
    </xf>
    <xf numFmtId="0" fontId="139" fillId="0" borderId="0" xfId="0" applyFont="1" applyBorder="1" applyAlignment="1">
      <alignment vertical="center" wrapText="1"/>
    </xf>
    <xf numFmtId="10" fontId="139" fillId="0" borderId="0" xfId="7" applyNumberFormat="1" applyFont="1" applyBorder="1" applyAlignment="1">
      <alignment vertical="center" wrapText="1"/>
    </xf>
    <xf numFmtId="3" fontId="139" fillId="0" borderId="0" xfId="7" applyNumberFormat="1" applyFont="1" applyBorder="1" applyAlignment="1" applyProtection="1">
      <alignment horizontal="center" vertical="center"/>
      <protection locked="0"/>
    </xf>
    <xf numFmtId="10" fontId="139" fillId="0" borderId="0" xfId="6" applyNumberFormat="1" applyFont="1" applyBorder="1" applyAlignment="1">
      <alignment vertical="center" wrapText="1"/>
    </xf>
    <xf numFmtId="9" fontId="139" fillId="0" borderId="0" xfId="8" applyFont="1" applyBorder="1" applyAlignment="1">
      <alignment vertical="center" wrapText="1"/>
    </xf>
    <xf numFmtId="10" fontId="150" fillId="0" borderId="0" xfId="7" applyNumberFormat="1" applyFont="1" applyBorder="1" applyAlignment="1">
      <alignment vertical="center" wrapText="1"/>
    </xf>
    <xf numFmtId="0" fontId="141" fillId="0" borderId="0" xfId="0" applyFont="1" applyBorder="1" applyAlignment="1">
      <alignment horizontal="left" vertical="center" wrapText="1"/>
    </xf>
    <xf numFmtId="3" fontId="150" fillId="0" borderId="0" xfId="0" applyNumberFormat="1" applyFont="1" applyBorder="1" applyAlignment="1">
      <alignment horizontal="center" vertical="center" wrapText="1"/>
    </xf>
    <xf numFmtId="0" fontId="112" fillId="0" borderId="0" xfId="0" applyFont="1" applyBorder="1" applyAlignment="1">
      <alignment vertical="center" wrapText="1"/>
    </xf>
    <xf numFmtId="2" fontId="148" fillId="0" borderId="0" xfId="0" applyNumberFormat="1" applyFont="1" applyBorder="1" applyAlignment="1">
      <alignment vertical="center" wrapText="1"/>
    </xf>
    <xf numFmtId="2" fontId="148" fillId="0" borderId="0" xfId="0" applyNumberFormat="1" applyFont="1" applyBorder="1" applyAlignment="1">
      <alignment horizontal="left" vertical="center" wrapText="1"/>
    </xf>
    <xf numFmtId="0" fontId="108" fillId="0" borderId="0" xfId="0" applyFont="1" applyBorder="1" applyAlignment="1">
      <alignment vertical="center" wrapText="1"/>
    </xf>
    <xf numFmtId="2" fontId="80" fillId="0" borderId="0" xfId="0" applyNumberFormat="1" applyFont="1" applyAlignment="1">
      <alignment horizontal="left" vertical="center" wrapText="1"/>
    </xf>
    <xf numFmtId="2" fontId="148" fillId="0" borderId="0" xfId="0" applyNumberFormat="1" applyFont="1" applyAlignment="1">
      <alignment horizontal="left" vertical="center" wrapText="1"/>
    </xf>
    <xf numFmtId="2" fontId="149" fillId="0" borderId="0" xfId="0" applyNumberFormat="1" applyFont="1" applyAlignment="1">
      <alignment horizontal="left" vertical="center" wrapText="1"/>
    </xf>
    <xf numFmtId="2" fontId="110" fillId="0" borderId="0" xfId="0" applyNumberFormat="1" applyFont="1" applyBorder="1" applyAlignment="1">
      <alignment vertical="center" wrapText="1"/>
    </xf>
    <xf numFmtId="0" fontId="151" fillId="0" borderId="0" xfId="0" applyFont="1" applyBorder="1" applyAlignment="1">
      <alignment horizontal="center" vertical="center"/>
    </xf>
    <xf numFmtId="0" fontId="150" fillId="0" borderId="0" xfId="0" applyFont="1" applyBorder="1" applyAlignment="1">
      <alignment vertical="center" wrapText="1"/>
    </xf>
    <xf numFmtId="0" fontId="152" fillId="0" borderId="0" xfId="0" applyFont="1" applyBorder="1" applyAlignment="1">
      <alignment horizontal="center" vertical="center" wrapText="1"/>
    </xf>
    <xf numFmtId="0" fontId="146" fillId="0" borderId="0" xfId="0" applyFont="1" applyBorder="1" applyAlignment="1">
      <alignment vertical="center" wrapText="1"/>
    </xf>
    <xf numFmtId="0" fontId="153" fillId="0" borderId="0" xfId="0" applyFont="1" applyBorder="1" applyAlignment="1">
      <alignment horizontal="center" vertical="center" wrapText="1"/>
    </xf>
    <xf numFmtId="0" fontId="154" fillId="0" borderId="0" xfId="0" applyFont="1" applyBorder="1" applyAlignment="1">
      <alignment vertical="center" wrapText="1"/>
    </xf>
    <xf numFmtId="0" fontId="148" fillId="0" borderId="0" xfId="0" applyFont="1" applyBorder="1" applyAlignment="1">
      <alignment vertical="center" wrapText="1"/>
    </xf>
    <xf numFmtId="0" fontId="155" fillId="0" borderId="0" xfId="0" applyFont="1" applyBorder="1" applyAlignment="1">
      <alignment horizontal="center" vertical="center" wrapText="1"/>
    </xf>
    <xf numFmtId="0" fontId="156" fillId="0" borderId="0" xfId="0" applyFont="1" applyBorder="1" applyAlignment="1">
      <alignment vertical="center" wrapText="1"/>
    </xf>
    <xf numFmtId="3" fontId="139" fillId="0" borderId="0" xfId="0" applyNumberFormat="1" applyFont="1" applyBorder="1" applyAlignment="1">
      <alignment horizontal="center" vertical="center" wrapText="1"/>
    </xf>
    <xf numFmtId="3" fontId="139" fillId="0" borderId="0" xfId="0" applyNumberFormat="1" applyFont="1" applyBorder="1" applyAlignment="1">
      <alignment horizontal="center" vertical="center"/>
    </xf>
    <xf numFmtId="4" fontId="157" fillId="0" borderId="0" xfId="0" applyNumberFormat="1" applyFont="1" applyBorder="1" applyAlignment="1">
      <alignment horizontal="center" vertical="center"/>
    </xf>
    <xf numFmtId="4" fontId="139" fillId="0" borderId="0" xfId="0" applyNumberFormat="1" applyFont="1" applyBorder="1" applyAlignment="1">
      <alignment horizontal="center" vertical="center"/>
    </xf>
    <xf numFmtId="4" fontId="157" fillId="0" borderId="0" xfId="0" applyNumberFormat="1" applyFont="1" applyBorder="1" applyAlignment="1">
      <alignment horizontal="center" vertical="center" wrapText="1"/>
    </xf>
    <xf numFmtId="0" fontId="158" fillId="0" borderId="0" xfId="0" applyFont="1" applyBorder="1" applyAlignment="1">
      <alignment horizontal="left" vertical="center" wrapText="1"/>
    </xf>
    <xf numFmtId="0" fontId="139" fillId="0" borderId="0" xfId="0" applyFont="1" applyBorder="1" applyAlignment="1">
      <alignment horizontal="center" vertical="center" wrapText="1"/>
    </xf>
    <xf numFmtId="4" fontId="139" fillId="0" borderId="0" xfId="0" applyNumberFormat="1" applyFont="1" applyBorder="1" applyAlignment="1">
      <alignment horizontal="center" vertical="center" wrapText="1"/>
    </xf>
    <xf numFmtId="3" fontId="139" fillId="0" borderId="0" xfId="0" applyNumberFormat="1" applyFont="1" applyBorder="1" applyAlignment="1">
      <alignment vertical="center" wrapText="1"/>
    </xf>
    <xf numFmtId="0" fontId="150" fillId="0" borderId="0" xfId="0" applyFont="1" applyBorder="1" applyAlignment="1">
      <alignment horizontal="center" vertical="center" wrapText="1"/>
    </xf>
    <xf numFmtId="0" fontId="153" fillId="0" borderId="0" xfId="0" applyFont="1" applyBorder="1" applyAlignment="1">
      <alignment vertical="center" wrapText="1"/>
    </xf>
    <xf numFmtId="0" fontId="142" fillId="0" borderId="0" xfId="0" applyFont="1" applyBorder="1" applyAlignment="1">
      <alignment vertical="center" wrapText="1"/>
    </xf>
    <xf numFmtId="4" fontId="159" fillId="0" borderId="0" xfId="0" applyNumberFormat="1" applyFont="1" applyBorder="1" applyAlignment="1">
      <alignment horizontal="center" vertical="center" wrapText="1"/>
    </xf>
    <xf numFmtId="4" fontId="150" fillId="0" borderId="0" xfId="0" applyNumberFormat="1" applyFont="1" applyBorder="1" applyAlignment="1">
      <alignment horizontal="center" vertical="center" wrapText="1"/>
    </xf>
    <xf numFmtId="2" fontId="149" fillId="0" borderId="0" xfId="0" applyNumberFormat="1" applyFont="1" applyBorder="1" applyAlignment="1">
      <alignment vertical="center" wrapText="1"/>
    </xf>
    <xf numFmtId="0" fontId="108" fillId="0" borderId="0" xfId="0" applyFont="1" applyAlignment="1">
      <alignment horizontal="left" vertical="center"/>
    </xf>
    <xf numFmtId="0" fontId="108" fillId="0" borderId="0" xfId="0" applyFont="1" applyAlignment="1">
      <alignment horizontal="center" vertical="center"/>
    </xf>
    <xf numFmtId="0" fontId="108" fillId="0" borderId="0" xfId="0" applyFont="1" applyBorder="1" applyAlignment="1">
      <alignment horizontal="center" vertical="center"/>
    </xf>
    <xf numFmtId="0" fontId="22" fillId="0" borderId="16" xfId="2" applyFont="1" applyBorder="1" applyAlignment="1">
      <alignment vertical="center" wrapText="1"/>
    </xf>
    <xf numFmtId="166" fontId="92" fillId="0" borderId="10" xfId="2" applyNumberFormat="1" applyFont="1" applyBorder="1" applyAlignment="1">
      <alignment horizontal="center" vertical="center"/>
    </xf>
    <xf numFmtId="166" fontId="92" fillId="0" borderId="14" xfId="2" applyNumberFormat="1" applyFont="1" applyBorder="1" applyAlignment="1">
      <alignment horizontal="center" vertical="center"/>
    </xf>
    <xf numFmtId="166" fontId="92" fillId="0" borderId="14" xfId="2" applyNumberFormat="1" applyFont="1" applyBorder="1" applyAlignment="1">
      <alignment horizontal="center" vertical="center" wrapText="1"/>
    </xf>
    <xf numFmtId="166" fontId="92" fillId="0" borderId="6" xfId="2" applyNumberFormat="1" applyFont="1" applyBorder="1" applyAlignment="1">
      <alignment horizontal="center" vertical="center" wrapText="1"/>
    </xf>
    <xf numFmtId="166" fontId="96" fillId="0" borderId="0" xfId="2" applyNumberFormat="1" applyFont="1" applyAlignment="1">
      <alignment horizontal="center" vertical="center" wrapText="1"/>
    </xf>
    <xf numFmtId="4" fontId="96" fillId="0" borderId="0" xfId="2" applyNumberFormat="1" applyFont="1" applyAlignment="1">
      <alignment horizontal="center" vertical="center" wrapText="1"/>
    </xf>
    <xf numFmtId="9" fontId="5" fillId="0" borderId="0" xfId="8" applyFont="1" applyBorder="1" applyAlignment="1">
      <alignment horizontal="center" vertical="center"/>
    </xf>
    <xf numFmtId="4" fontId="92" fillId="3" borderId="16" xfId="2" applyNumberFormat="1" applyFont="1" applyFill="1" applyBorder="1" applyAlignment="1" applyProtection="1">
      <alignment horizontal="center" vertical="center"/>
      <protection locked="0"/>
    </xf>
    <xf numFmtId="4" fontId="92" fillId="3" borderId="0" xfId="2" applyNumberFormat="1" applyFont="1" applyFill="1" applyAlignment="1" applyProtection="1">
      <alignment horizontal="center" vertical="center"/>
      <protection locked="0"/>
    </xf>
    <xf numFmtId="4" fontId="92" fillId="0" borderId="0" xfId="2" applyNumberFormat="1" applyFont="1" applyAlignment="1" applyProtection="1">
      <alignment horizontal="center" vertical="center" wrapText="1"/>
      <protection locked="0"/>
    </xf>
    <xf numFmtId="4" fontId="92" fillId="3" borderId="0" xfId="2" applyNumberFormat="1" applyFont="1" applyFill="1" applyAlignment="1" applyProtection="1">
      <alignment horizontal="center" vertical="center" wrapText="1"/>
      <protection locked="0"/>
    </xf>
    <xf numFmtId="4" fontId="92" fillId="3" borderId="17" xfId="2" applyNumberFormat="1" applyFont="1" applyFill="1" applyBorder="1" applyAlignment="1" applyProtection="1">
      <alignment horizontal="center" vertical="center" wrapText="1"/>
      <protection locked="0"/>
    </xf>
    <xf numFmtId="2" fontId="31" fillId="0" borderId="0" xfId="2" applyNumberFormat="1" applyFont="1" applyAlignment="1">
      <alignment vertical="center" wrapText="1"/>
    </xf>
    <xf numFmtId="0" fontId="142" fillId="0" borderId="0" xfId="2" applyFont="1" applyAlignment="1">
      <alignment vertical="center" wrapText="1"/>
    </xf>
    <xf numFmtId="0" fontId="152" fillId="0" borderId="0" xfId="2" applyFont="1" applyAlignment="1">
      <alignment horizontal="center" vertical="center" wrapText="1"/>
    </xf>
    <xf numFmtId="0" fontId="161" fillId="0" borderId="0" xfId="2" applyFont="1" applyAlignment="1">
      <alignment horizontal="center" vertical="center" wrapText="1"/>
    </xf>
    <xf numFmtId="0" fontId="161" fillId="0" borderId="0" xfId="2" applyFont="1" applyAlignment="1">
      <alignment vertical="center" wrapText="1"/>
    </xf>
    <xf numFmtId="0" fontId="156" fillId="0" borderId="0" xfId="2" applyFont="1" applyAlignment="1">
      <alignment vertical="center" wrapText="1"/>
    </xf>
    <xf numFmtId="0" fontId="154" fillId="0" borderId="0" xfId="2" applyFont="1" applyAlignment="1">
      <alignment vertical="center" wrapText="1"/>
    </xf>
    <xf numFmtId="9" fontId="112" fillId="0" borderId="0" xfId="8" applyFont="1" applyBorder="1" applyAlignment="1">
      <alignment horizontal="center" vertical="center"/>
    </xf>
    <xf numFmtId="0" fontId="161" fillId="0" borderId="0" xfId="2" applyFont="1"/>
    <xf numFmtId="0" fontId="161" fillId="0" borderId="0" xfId="2" applyFont="1" applyAlignment="1">
      <alignment horizontal="left" vertical="center" wrapText="1"/>
    </xf>
    <xf numFmtId="2" fontId="161" fillId="0" borderId="0" xfId="1" applyNumberFormat="1" applyFont="1" applyBorder="1" applyAlignment="1">
      <alignment horizontal="center" vertical="center"/>
    </xf>
    <xf numFmtId="2" fontId="161" fillId="0" borderId="0" xfId="1" applyNumberFormat="1" applyFont="1" applyBorder="1" applyAlignment="1">
      <alignment horizontal="center" vertical="center" wrapText="1"/>
    </xf>
    <xf numFmtId="166" fontId="163" fillId="0" borderId="0" xfId="2" applyNumberFormat="1" applyFont="1" applyAlignment="1">
      <alignment horizontal="center" vertical="center" wrapText="1"/>
    </xf>
    <xf numFmtId="4" fontId="163" fillId="0" borderId="0" xfId="2" applyNumberFormat="1" applyFont="1" applyAlignment="1">
      <alignment horizontal="center" vertical="center" wrapText="1"/>
    </xf>
    <xf numFmtId="2" fontId="161" fillId="0" borderId="0" xfId="2" applyNumberFormat="1" applyFont="1" applyAlignment="1">
      <alignment vertical="center" wrapText="1"/>
    </xf>
    <xf numFmtId="0" fontId="153" fillId="0" borderId="0" xfId="2" applyFont="1" applyAlignment="1">
      <alignment vertical="center" wrapText="1"/>
    </xf>
    <xf numFmtId="3" fontId="153" fillId="0" borderId="0" xfId="2" applyNumberFormat="1" applyFont="1" applyAlignment="1">
      <alignment vertical="center" wrapText="1"/>
    </xf>
    <xf numFmtId="0" fontId="146" fillId="0" borderId="0" xfId="2" applyFont="1" applyAlignment="1">
      <alignment vertical="center" wrapText="1"/>
    </xf>
    <xf numFmtId="0" fontId="146" fillId="0" borderId="0" xfId="2" applyFont="1" applyAlignment="1">
      <alignment horizontal="center" vertical="center" wrapText="1"/>
    </xf>
    <xf numFmtId="0" fontId="148" fillId="0" borderId="0" xfId="2" applyFont="1" applyAlignment="1">
      <alignment vertical="center" wrapText="1"/>
    </xf>
    <xf numFmtId="0" fontId="141" fillId="0" borderId="0" xfId="2" applyFont="1" applyAlignment="1">
      <alignment horizontal="left" vertical="center" wrapText="1"/>
    </xf>
    <xf numFmtId="3" fontId="112" fillId="0" borderId="0" xfId="2" applyNumberFormat="1" applyFont="1" applyAlignment="1">
      <alignment vertical="center" wrapText="1"/>
    </xf>
    <xf numFmtId="3" fontId="112" fillId="0" borderId="0" xfId="0" applyNumberFormat="1" applyFont="1" applyBorder="1" applyAlignment="1" applyProtection="1">
      <alignment horizontal="center" vertical="center"/>
      <protection locked="0"/>
    </xf>
    <xf numFmtId="4" fontId="162" fillId="0" borderId="0" xfId="0" applyNumberFormat="1" applyFont="1" applyBorder="1" applyAlignment="1">
      <alignment horizontal="center" vertical="center"/>
    </xf>
    <xf numFmtId="3" fontId="112" fillId="0" borderId="0" xfId="2" applyNumberFormat="1" applyFont="1" applyAlignment="1" applyProtection="1">
      <alignment horizontal="center" vertical="center"/>
      <protection locked="0"/>
    </xf>
    <xf numFmtId="166" fontId="162" fillId="0" borderId="0" xfId="2" applyNumberFormat="1" applyFont="1" applyAlignment="1">
      <alignment horizontal="center" vertical="center"/>
    </xf>
    <xf numFmtId="3" fontId="112" fillId="3" borderId="0" xfId="2" applyNumberFormat="1" applyFont="1" applyFill="1" applyAlignment="1" applyProtection="1">
      <alignment horizontal="center" vertical="center"/>
      <protection locked="0"/>
    </xf>
    <xf numFmtId="165" fontId="162" fillId="0" borderId="0" xfId="1" applyNumberFormat="1" applyFont="1" applyBorder="1" applyAlignment="1">
      <alignment horizontal="center" vertical="center"/>
    </xf>
    <xf numFmtId="4" fontId="162" fillId="0" borderId="0" xfId="2" applyNumberFormat="1" applyFont="1" applyAlignment="1">
      <alignment horizontal="center" vertical="center"/>
    </xf>
    <xf numFmtId="3" fontId="112" fillId="0" borderId="0" xfId="0" applyNumberFormat="1" applyFont="1" applyBorder="1" applyAlignment="1" applyProtection="1">
      <alignment horizontal="center" vertical="center" wrapText="1"/>
      <protection locked="0"/>
    </xf>
    <xf numFmtId="3" fontId="112" fillId="0" borderId="0" xfId="2" applyNumberFormat="1" applyFont="1" applyAlignment="1" applyProtection="1">
      <alignment horizontal="center" vertical="center" wrapText="1"/>
      <protection locked="0"/>
    </xf>
    <xf numFmtId="4" fontId="162" fillId="0" borderId="0" xfId="2" applyNumberFormat="1" applyFont="1" applyAlignment="1">
      <alignment horizontal="center" vertical="center" wrapText="1"/>
    </xf>
    <xf numFmtId="2" fontId="148" fillId="0" borderId="0" xfId="2" applyNumberFormat="1" applyFont="1" applyAlignment="1">
      <alignment vertical="center" wrapText="1"/>
    </xf>
    <xf numFmtId="0" fontId="149" fillId="0" borderId="0" xfId="2" applyFont="1" applyAlignment="1">
      <alignment vertical="center" wrapText="1"/>
    </xf>
    <xf numFmtId="10" fontId="108" fillId="0" borderId="0" xfId="2" applyNumberFormat="1" applyFont="1" applyAlignment="1">
      <alignment vertical="center" wrapText="1"/>
    </xf>
    <xf numFmtId="0" fontId="154" fillId="0" borderId="0" xfId="2" applyFont="1" applyAlignment="1">
      <alignment horizontal="center" vertical="center" wrapText="1"/>
    </xf>
    <xf numFmtId="0" fontId="108" fillId="0" borderId="0" xfId="2" applyFont="1" applyAlignment="1">
      <alignment horizontal="left" vertical="center"/>
    </xf>
    <xf numFmtId="0" fontId="128" fillId="4" borderId="32" xfId="3" applyFont="1" applyFill="1" applyBorder="1"/>
    <xf numFmtId="0" fontId="128" fillId="4" borderId="30" xfId="3" applyFont="1" applyFill="1" applyBorder="1"/>
    <xf numFmtId="0" fontId="125" fillId="0" borderId="26" xfId="3" applyFont="1" applyBorder="1" applyAlignment="1">
      <alignment horizontal="center" vertical="center" wrapText="1"/>
    </xf>
    <xf numFmtId="0" fontId="125" fillId="0" borderId="30" xfId="3" applyFont="1" applyBorder="1" applyAlignment="1">
      <alignment horizontal="center" vertical="center" wrapText="1"/>
    </xf>
    <xf numFmtId="0" fontId="125" fillId="0" borderId="36" xfId="3" applyFont="1" applyBorder="1" applyAlignment="1">
      <alignment horizontal="center" vertical="center" wrapText="1"/>
    </xf>
    <xf numFmtId="168" fontId="97" fillId="4" borderId="19" xfId="15" applyNumberFormat="1" applyFont="1" applyFill="1" applyBorder="1" applyAlignment="1" applyProtection="1">
      <alignment horizontal="center" vertical="center"/>
      <protection locked="0"/>
    </xf>
    <xf numFmtId="168" fontId="97" fillId="4" borderId="31" xfId="15" applyNumberFormat="1" applyFont="1" applyFill="1" applyBorder="1" applyAlignment="1" applyProtection="1">
      <alignment horizontal="center" vertical="center"/>
      <protection locked="0"/>
    </xf>
    <xf numFmtId="168" fontId="127" fillId="4" borderId="38" xfId="15" applyNumberFormat="1" applyFont="1" applyFill="1" applyBorder="1" applyAlignment="1" applyProtection="1">
      <alignment horizontal="center" vertical="center"/>
      <protection locked="0"/>
    </xf>
    <xf numFmtId="49" fontId="21" fillId="0" borderId="0" xfId="0" applyNumberFormat="1" applyFont="1" applyAlignment="1">
      <alignment vertical="center" wrapText="1"/>
    </xf>
    <xf numFmtId="0" fontId="143" fillId="0" borderId="0" xfId="0" applyFont="1" applyBorder="1" applyAlignment="1">
      <alignment vertical="center" wrapText="1"/>
    </xf>
    <xf numFmtId="0" fontId="90" fillId="0" borderId="0" xfId="0" applyFont="1" applyBorder="1" applyAlignment="1">
      <alignment vertical="center" wrapText="1"/>
    </xf>
    <xf numFmtId="0" fontId="14" fillId="0" borderId="0" xfId="0" applyFont="1" applyBorder="1" applyAlignment="1">
      <alignment vertical="center" wrapText="1"/>
    </xf>
    <xf numFmtId="0" fontId="5" fillId="0" borderId="0" xfId="16" applyAlignment="1">
      <alignment vertical="center"/>
    </xf>
    <xf numFmtId="0" fontId="14" fillId="0" borderId="0" xfId="16" applyFont="1" applyAlignment="1">
      <alignment vertical="center"/>
    </xf>
    <xf numFmtId="0" fontId="112" fillId="0" borderId="0" xfId="16" applyFont="1" applyAlignment="1">
      <alignment vertical="center"/>
    </xf>
    <xf numFmtId="0" fontId="6" fillId="0" borderId="0" xfId="16" applyFont="1" applyAlignment="1">
      <alignment horizontal="left" vertical="center"/>
    </xf>
    <xf numFmtId="0" fontId="34" fillId="0" borderId="0" xfId="16" applyFont="1"/>
    <xf numFmtId="0" fontId="7" fillId="0" borderId="0" xfId="16" applyFont="1" applyAlignment="1">
      <alignment horizontal="left" vertical="center"/>
    </xf>
    <xf numFmtId="0" fontId="165" fillId="0" borderId="0" xfId="16" applyFont="1" applyAlignment="1">
      <alignment horizontal="left" vertical="center"/>
    </xf>
    <xf numFmtId="0" fontId="108" fillId="0" borderId="0" xfId="16" applyFont="1" applyAlignment="1">
      <alignment horizontal="center" vertical="center"/>
    </xf>
    <xf numFmtId="0" fontId="140" fillId="0" borderId="0" xfId="16" applyFont="1" applyAlignment="1">
      <alignment horizontal="left" vertical="center"/>
    </xf>
    <xf numFmtId="0" fontId="140" fillId="0" borderId="0" xfId="16" applyFont="1" applyAlignment="1">
      <alignment vertical="center"/>
    </xf>
    <xf numFmtId="0" fontId="49" fillId="0" borderId="0" xfId="16" applyFont="1" applyAlignment="1">
      <alignment vertical="center" wrapText="1"/>
    </xf>
    <xf numFmtId="0" fontId="32" fillId="0" borderId="0" xfId="16" applyFont="1" applyAlignment="1">
      <alignment vertical="center"/>
    </xf>
    <xf numFmtId="0" fontId="25" fillId="0" borderId="0" xfId="16" applyFont="1" applyBorder="1" applyAlignment="1">
      <alignment vertical="center" wrapText="1"/>
    </xf>
    <xf numFmtId="0" fontId="166" fillId="0" borderId="0" xfId="16" applyFont="1" applyBorder="1" applyAlignment="1">
      <alignment vertical="center"/>
    </xf>
    <xf numFmtId="0" fontId="74" fillId="0" borderId="0" xfId="16" applyFont="1" applyAlignment="1">
      <alignment vertical="center" wrapText="1"/>
    </xf>
    <xf numFmtId="0" fontId="89" fillId="0" borderId="0" xfId="16" applyFont="1" applyAlignment="1">
      <alignment vertical="center"/>
    </xf>
    <xf numFmtId="0" fontId="76" fillId="0" borderId="0" xfId="16" applyFont="1" applyAlignment="1">
      <alignment vertical="center" wrapText="1"/>
    </xf>
    <xf numFmtId="3" fontId="49" fillId="0" borderId="0" xfId="16" applyNumberFormat="1" applyFont="1" applyBorder="1" applyAlignment="1">
      <alignment horizontal="center" vertical="center" wrapText="1"/>
    </xf>
    <xf numFmtId="4" fontId="49" fillId="0" borderId="0" xfId="16" applyNumberFormat="1" applyFont="1" applyBorder="1" applyAlignment="1">
      <alignment horizontal="center" vertical="center" wrapText="1"/>
    </xf>
    <xf numFmtId="2" fontId="21" fillId="0" borderId="0" xfId="16" applyNumberFormat="1" applyFont="1" applyAlignment="1">
      <alignment vertical="center" wrapText="1"/>
    </xf>
    <xf numFmtId="0" fontId="7" fillId="0" borderId="0" xfId="16" applyFont="1" applyBorder="1" applyAlignment="1">
      <alignment vertical="center" wrapText="1"/>
    </xf>
    <xf numFmtId="0" fontId="6" fillId="0" borderId="0" xfId="16" applyFont="1" applyAlignment="1">
      <alignment vertical="center" wrapText="1"/>
    </xf>
    <xf numFmtId="0" fontId="86" fillId="0" borderId="0" xfId="16" applyFont="1" applyAlignment="1">
      <alignment vertical="center" wrapText="1"/>
    </xf>
    <xf numFmtId="0" fontId="167" fillId="0" borderId="0" xfId="16" applyFont="1" applyAlignment="1">
      <alignment vertical="center"/>
    </xf>
    <xf numFmtId="0" fontId="37" fillId="0" borderId="0" xfId="16" applyFont="1" applyAlignment="1">
      <alignment vertical="center" wrapText="1"/>
    </xf>
    <xf numFmtId="0" fontId="168" fillId="4" borderId="0" xfId="16" applyFont="1" applyFill="1" applyBorder="1" applyAlignment="1">
      <alignment horizontal="left" vertical="center"/>
    </xf>
    <xf numFmtId="3" fontId="75" fillId="4" borderId="0" xfId="0" applyNumberFormat="1" applyFont="1" applyFill="1" applyBorder="1" applyAlignment="1" applyProtection="1">
      <alignment horizontal="center" vertical="center"/>
      <protection locked="0"/>
    </xf>
    <xf numFmtId="4" fontId="78" fillId="4" borderId="0" xfId="0" applyNumberFormat="1" applyFont="1" applyFill="1" applyBorder="1" applyAlignment="1">
      <alignment horizontal="center" vertical="center"/>
    </xf>
    <xf numFmtId="3" fontId="124" fillId="4" borderId="30" xfId="16" applyNumberFormat="1" applyFont="1" applyFill="1" applyBorder="1" applyAlignment="1">
      <alignment horizontal="center" vertical="center" wrapText="1"/>
    </xf>
    <xf numFmtId="3" fontId="75" fillId="4" borderId="25" xfId="0" applyNumberFormat="1" applyFont="1" applyFill="1" applyBorder="1" applyAlignment="1" applyProtection="1">
      <alignment horizontal="center" vertical="center"/>
      <protection locked="0"/>
    </xf>
    <xf numFmtId="4" fontId="78" fillId="4" borderId="25" xfId="0" applyNumberFormat="1" applyFont="1" applyFill="1" applyBorder="1" applyAlignment="1">
      <alignment horizontal="center" vertical="center"/>
    </xf>
    <xf numFmtId="4" fontId="78" fillId="4" borderId="19" xfId="0" applyNumberFormat="1" applyFont="1" applyFill="1" applyBorder="1" applyAlignment="1">
      <alignment horizontal="center" vertical="center"/>
    </xf>
    <xf numFmtId="4" fontId="78" fillId="4" borderId="31" xfId="0" applyNumberFormat="1" applyFont="1" applyFill="1" applyBorder="1" applyAlignment="1">
      <alignment horizontal="center" vertical="center"/>
    </xf>
    <xf numFmtId="3" fontId="170" fillId="4" borderId="36" xfId="16" applyNumberFormat="1" applyFont="1" applyFill="1" applyBorder="1" applyAlignment="1">
      <alignment horizontal="left" vertical="center" wrapText="1" indent="1"/>
    </xf>
    <xf numFmtId="3" fontId="169" fillId="4" borderId="35" xfId="0" applyNumberFormat="1" applyFont="1" applyFill="1" applyBorder="1" applyAlignment="1" applyProtection="1">
      <alignment horizontal="center" vertical="center"/>
      <protection locked="0"/>
    </xf>
    <xf numFmtId="2" fontId="171" fillId="4" borderId="35" xfId="8" applyNumberFormat="1" applyFont="1" applyFill="1" applyBorder="1" applyAlignment="1" applyProtection="1">
      <alignment horizontal="center" vertical="center"/>
      <protection locked="0"/>
    </xf>
    <xf numFmtId="2" fontId="171" fillId="4" borderId="38" xfId="8" applyNumberFormat="1" applyFont="1" applyFill="1" applyBorder="1" applyAlignment="1" applyProtection="1">
      <alignment horizontal="center" vertical="center"/>
      <protection locked="0"/>
    </xf>
    <xf numFmtId="3" fontId="75" fillId="4" borderId="18" xfId="0" applyNumberFormat="1" applyFont="1" applyFill="1" applyBorder="1" applyAlignment="1" applyProtection="1">
      <alignment horizontal="center" vertical="center"/>
      <protection locked="0"/>
    </xf>
    <xf numFmtId="3" fontId="75" fillId="4" borderId="26" xfId="0" applyNumberFormat="1" applyFont="1" applyFill="1" applyBorder="1" applyAlignment="1" applyProtection="1">
      <alignment horizontal="center" vertical="center"/>
      <protection locked="0"/>
    </xf>
    <xf numFmtId="3" fontId="169" fillId="4" borderId="34" xfId="0" applyNumberFormat="1" applyFont="1" applyFill="1" applyBorder="1" applyAlignment="1" applyProtection="1">
      <alignment horizontal="center" vertical="center"/>
      <protection locked="0"/>
    </xf>
    <xf numFmtId="0" fontId="64" fillId="4" borderId="32" xfId="16" applyFont="1" applyFill="1" applyBorder="1" applyAlignment="1">
      <alignment horizontal="left" vertical="center" indent="1"/>
    </xf>
    <xf numFmtId="0" fontId="64" fillId="4" borderId="30" xfId="16" applyFont="1" applyFill="1" applyBorder="1" applyAlignment="1">
      <alignment horizontal="left" vertical="center" indent="1"/>
    </xf>
    <xf numFmtId="0" fontId="142" fillId="0" borderId="0" xfId="2" applyFont="1" applyAlignment="1">
      <alignment horizontal="center" vertical="center" wrapText="1"/>
    </xf>
    <xf numFmtId="0" fontId="164" fillId="0" borderId="0" xfId="0" applyFont="1" applyBorder="1" applyAlignment="1">
      <alignment horizontal="center" vertical="center"/>
    </xf>
    <xf numFmtId="0" fontId="130" fillId="0" borderId="0" xfId="2" applyFont="1" applyAlignment="1">
      <alignment vertical="center" wrapText="1"/>
    </xf>
    <xf numFmtId="0" fontId="90" fillId="0" borderId="0" xfId="2" applyFont="1" applyAlignment="1">
      <alignment horizontal="center" vertical="center" wrapText="1"/>
    </xf>
    <xf numFmtId="0" fontId="82" fillId="0" borderId="0" xfId="2" applyFont="1" applyAlignment="1">
      <alignment horizontal="center" vertical="center" wrapText="1"/>
    </xf>
    <xf numFmtId="0" fontId="64" fillId="0" borderId="0" xfId="2" applyFont="1" applyAlignment="1">
      <alignment horizontal="left" vertical="center" wrapText="1"/>
    </xf>
    <xf numFmtId="3" fontId="5" fillId="0" borderId="0" xfId="2" applyNumberFormat="1" applyFont="1" applyAlignment="1">
      <alignment vertical="center" wrapText="1"/>
    </xf>
    <xf numFmtId="3" fontId="5" fillId="0" borderId="0" xfId="0" applyNumberFormat="1" applyFont="1" applyBorder="1" applyAlignment="1" applyProtection="1">
      <alignment horizontal="center" vertical="center"/>
      <protection locked="0"/>
    </xf>
    <xf numFmtId="4" fontId="97" fillId="0" borderId="0" xfId="0" applyNumberFormat="1" applyFont="1" applyBorder="1" applyAlignment="1">
      <alignment horizontal="center" vertical="center"/>
    </xf>
    <xf numFmtId="3" fontId="5" fillId="0" borderId="0" xfId="2" applyNumberFormat="1" applyFont="1" applyAlignment="1" applyProtection="1">
      <alignment horizontal="center" vertical="center"/>
      <protection locked="0"/>
    </xf>
    <xf numFmtId="166" fontId="97" fillId="0" borderId="0" xfId="2" applyNumberFormat="1" applyFont="1" applyAlignment="1">
      <alignment horizontal="center" vertical="center"/>
    </xf>
    <xf numFmtId="3" fontId="5" fillId="3" borderId="0" xfId="2" applyNumberFormat="1" applyFont="1" applyFill="1" applyAlignment="1" applyProtection="1">
      <alignment horizontal="center" vertical="center"/>
      <protection locked="0"/>
    </xf>
    <xf numFmtId="165" fontId="97" fillId="0" borderId="0" xfId="1" applyNumberFormat="1" applyFont="1" applyBorder="1" applyAlignment="1">
      <alignment horizontal="center" vertical="center"/>
    </xf>
    <xf numFmtId="4" fontId="97" fillId="0" borderId="0" xfId="2" applyNumberFormat="1" applyFont="1" applyAlignment="1">
      <alignment horizontal="center" vertical="center"/>
    </xf>
    <xf numFmtId="3" fontId="5" fillId="0" borderId="0" xfId="0" applyNumberFormat="1" applyFont="1" applyBorder="1" applyAlignment="1" applyProtection="1">
      <alignment horizontal="center" vertical="center" wrapText="1"/>
      <protection locked="0"/>
    </xf>
    <xf numFmtId="3" fontId="5" fillId="0" borderId="0" xfId="2" applyNumberFormat="1" applyFont="1" applyAlignment="1" applyProtection="1">
      <alignment horizontal="center" vertical="center" wrapText="1"/>
      <protection locked="0"/>
    </xf>
    <xf numFmtId="3" fontId="5" fillId="3" borderId="0" xfId="2" applyNumberFormat="1" applyFont="1" applyFill="1" applyAlignment="1" applyProtection="1">
      <alignment horizontal="center" vertical="center" wrapText="1"/>
      <protection locked="0"/>
    </xf>
    <xf numFmtId="4" fontId="97" fillId="0" borderId="0" xfId="0" applyNumberFormat="1" applyFont="1" applyBorder="1" applyAlignment="1">
      <alignment horizontal="center" vertical="center" wrapText="1"/>
    </xf>
    <xf numFmtId="166" fontId="97" fillId="0" borderId="0" xfId="2" applyNumberFormat="1" applyFont="1" applyAlignment="1">
      <alignment horizontal="center" vertical="center" wrapText="1"/>
    </xf>
    <xf numFmtId="165" fontId="97" fillId="0" borderId="0" xfId="1" applyNumberFormat="1" applyFont="1" applyBorder="1" applyAlignment="1">
      <alignment horizontal="center" vertical="center" wrapText="1"/>
    </xf>
    <xf numFmtId="0" fontId="173" fillId="0" borderId="0" xfId="2" applyFont="1" applyAlignment="1">
      <alignment horizontal="center" vertical="center" wrapText="1"/>
    </xf>
    <xf numFmtId="166" fontId="173" fillId="0" borderId="0" xfId="2" applyNumberFormat="1" applyFont="1" applyAlignment="1">
      <alignment horizontal="center" vertical="center" wrapText="1"/>
    </xf>
    <xf numFmtId="165" fontId="173" fillId="0" borderId="0" xfId="1" applyNumberFormat="1" applyFont="1" applyBorder="1" applyAlignment="1">
      <alignment horizontal="center" vertical="center" wrapText="1"/>
    </xf>
    <xf numFmtId="4" fontId="173" fillId="0" borderId="0" xfId="2" applyNumberFormat="1" applyFont="1" applyAlignment="1">
      <alignment horizontal="center" vertical="center" wrapText="1"/>
    </xf>
    <xf numFmtId="0" fontId="130" fillId="0" borderId="0" xfId="2" applyFont="1" applyAlignment="1">
      <alignment horizontal="left" vertical="center" wrapText="1"/>
    </xf>
    <xf numFmtId="3" fontId="130" fillId="0" borderId="0" xfId="2" applyNumberFormat="1" applyFont="1" applyAlignment="1">
      <alignment horizontal="center" vertical="center" wrapText="1"/>
    </xf>
    <xf numFmtId="3" fontId="173" fillId="0" borderId="0" xfId="2" applyNumberFormat="1" applyFont="1" applyAlignment="1">
      <alignment horizontal="center" vertical="center" wrapText="1"/>
    </xf>
    <xf numFmtId="0" fontId="174" fillId="0" borderId="0" xfId="2" applyFont="1" applyAlignment="1">
      <alignment vertical="center" wrapText="1"/>
    </xf>
    <xf numFmtId="10" fontId="79" fillId="0" borderId="0" xfId="2" applyNumberFormat="1" applyFont="1" applyAlignment="1">
      <alignment vertical="center" wrapText="1"/>
    </xf>
    <xf numFmtId="0" fontId="153" fillId="0" borderId="0" xfId="2" applyFont="1" applyAlignment="1">
      <alignment horizontal="center" vertical="center" wrapText="1"/>
    </xf>
    <xf numFmtId="0" fontId="148" fillId="0" borderId="0" xfId="2" applyFont="1" applyAlignment="1">
      <alignment horizontal="center" vertical="center" wrapText="1"/>
    </xf>
    <xf numFmtId="0" fontId="52" fillId="0" borderId="14" xfId="0" applyFont="1" applyBorder="1" applyAlignment="1">
      <alignment vertical="center" wrapText="1"/>
    </xf>
    <xf numFmtId="0" fontId="32" fillId="0" borderId="0" xfId="0" applyFont="1" applyBorder="1" applyAlignment="1">
      <alignment horizontal="center" vertical="center" wrapText="1"/>
    </xf>
    <xf numFmtId="0" fontId="55" fillId="0" borderId="5" xfId="0" applyFont="1" applyBorder="1" applyAlignment="1">
      <alignment horizontal="left" vertical="center" wrapText="1"/>
    </xf>
    <xf numFmtId="3" fontId="55" fillId="0" borderId="11" xfId="0" applyNumberFormat="1" applyFont="1" applyBorder="1" applyAlignment="1">
      <alignment horizontal="center" vertical="center"/>
    </xf>
    <xf numFmtId="0" fontId="55" fillId="0" borderId="3" xfId="0" applyFont="1" applyBorder="1" applyAlignment="1">
      <alignment horizontal="left" vertical="center" wrapText="1"/>
    </xf>
    <xf numFmtId="3" fontId="50" fillId="0" borderId="7" xfId="7" applyNumberFormat="1" applyFont="1" applyBorder="1" applyAlignment="1" applyProtection="1">
      <alignment horizontal="center" vertical="center"/>
      <protection locked="0"/>
    </xf>
    <xf numFmtId="4" fontId="54" fillId="0" borderId="6" xfId="7" applyNumberFormat="1" applyFont="1" applyBorder="1" applyAlignment="1">
      <alignment horizontal="center" vertical="center"/>
    </xf>
    <xf numFmtId="3" fontId="55" fillId="0" borderId="7" xfId="0" applyNumberFormat="1" applyFont="1" applyBorder="1" applyAlignment="1">
      <alignment horizontal="center" vertical="center"/>
    </xf>
    <xf numFmtId="4" fontId="54" fillId="0" borderId="6" xfId="0" applyNumberFormat="1" applyFont="1" applyBorder="1" applyAlignment="1">
      <alignment horizontal="center" vertical="center"/>
    </xf>
    <xf numFmtId="0" fontId="52" fillId="0" borderId="9" xfId="0" applyFont="1" applyBorder="1" applyAlignment="1">
      <alignment horizontal="left" vertical="center" wrapText="1"/>
    </xf>
    <xf numFmtId="0" fontId="112" fillId="0" borderId="0" xfId="2" applyFont="1" applyAlignment="1">
      <alignment vertical="center"/>
    </xf>
    <xf numFmtId="0" fontId="81" fillId="0" borderId="0" xfId="2" applyFont="1" applyAlignment="1">
      <alignment horizontal="center" vertical="center" wrapText="1"/>
    </xf>
    <xf numFmtId="0" fontId="80" fillId="0" borderId="0" xfId="2" applyFont="1" applyAlignment="1">
      <alignment horizontal="center" vertical="center" wrapText="1"/>
    </xf>
    <xf numFmtId="0" fontId="174" fillId="0" borderId="0" xfId="0" applyFont="1" applyBorder="1" applyAlignment="1">
      <alignment vertical="center" wrapText="1"/>
    </xf>
    <xf numFmtId="2" fontId="80" fillId="0" borderId="0" xfId="0" applyNumberFormat="1" applyFont="1" applyBorder="1" applyAlignment="1">
      <alignment vertical="center" wrapText="1"/>
    </xf>
    <xf numFmtId="2" fontId="80" fillId="0" borderId="0" xfId="0" applyNumberFormat="1" applyFont="1" applyBorder="1" applyAlignment="1">
      <alignment horizontal="left" vertical="center" wrapText="1"/>
    </xf>
    <xf numFmtId="2" fontId="174" fillId="0" borderId="0" xfId="0" applyNumberFormat="1" applyFont="1" applyAlignment="1">
      <alignment horizontal="left" vertical="center" wrapText="1"/>
    </xf>
    <xf numFmtId="0" fontId="174" fillId="0" borderId="0" xfId="0" applyFont="1" applyAlignment="1">
      <alignment horizontal="left" vertical="center" wrapText="1"/>
    </xf>
    <xf numFmtId="3" fontId="174" fillId="0" borderId="0" xfId="0" applyNumberFormat="1" applyFont="1" applyAlignment="1">
      <alignment horizontal="left" vertical="center" wrapText="1"/>
    </xf>
    <xf numFmtId="0" fontId="135" fillId="0" borderId="0" xfId="16" applyFont="1" applyBorder="1" applyAlignment="1">
      <alignment horizontal="center"/>
    </xf>
    <xf numFmtId="0" fontId="135" fillId="4" borderId="0" xfId="16" applyFont="1" applyFill="1" applyBorder="1"/>
    <xf numFmtId="0" fontId="175" fillId="0" borderId="0" xfId="16" applyFont="1" applyBorder="1" applyAlignment="1">
      <alignment horizontal="center"/>
    </xf>
    <xf numFmtId="0" fontId="175" fillId="4" borderId="0" xfId="16" applyFont="1" applyFill="1" applyBorder="1"/>
    <xf numFmtId="0" fontId="135" fillId="4" borderId="0" xfId="16" applyFont="1" applyFill="1" applyBorder="1" applyAlignment="1">
      <alignment horizontal="center"/>
    </xf>
    <xf numFmtId="3" fontId="75" fillId="0" borderId="0" xfId="16" applyNumberFormat="1" applyFont="1" applyBorder="1" applyAlignment="1">
      <alignment horizontal="center" vertical="center"/>
    </xf>
    <xf numFmtId="0" fontId="167" fillId="0" borderId="0" xfId="16" applyFont="1" applyBorder="1" applyAlignment="1">
      <alignment horizontal="center" vertical="center" wrapText="1"/>
    </xf>
    <xf numFmtId="0" fontId="167" fillId="4" borderId="0" xfId="16" applyFont="1" applyFill="1" applyBorder="1" applyAlignment="1">
      <alignment horizontal="center" vertical="center" wrapText="1"/>
    </xf>
    <xf numFmtId="3" fontId="75" fillId="4" borderId="0" xfId="16" applyNumberFormat="1" applyFont="1" applyFill="1" applyBorder="1" applyAlignment="1">
      <alignment horizontal="center" vertical="center"/>
    </xf>
    <xf numFmtId="4" fontId="75" fillId="4" borderId="0" xfId="16" applyNumberFormat="1" applyFont="1" applyFill="1" applyBorder="1" applyAlignment="1">
      <alignment horizontal="center" vertical="center"/>
    </xf>
    <xf numFmtId="3" fontId="135" fillId="0" borderId="0" xfId="17" applyNumberFormat="1" applyFont="1"/>
    <xf numFmtId="9" fontId="135" fillId="0" borderId="0" xfId="15" applyFont="1" applyFill="1" applyBorder="1"/>
    <xf numFmtId="0" fontId="135" fillId="0" borderId="0" xfId="16" applyFont="1" applyBorder="1" applyAlignment="1">
      <alignment vertical="center"/>
    </xf>
    <xf numFmtId="3" fontId="126" fillId="4" borderId="33" xfId="3" applyNumberFormat="1" applyFont="1" applyFill="1" applyBorder="1" applyAlignment="1">
      <alignment horizontal="left" vertical="center" wrapText="1" indent="1"/>
    </xf>
    <xf numFmtId="49" fontId="21" fillId="0" borderId="0" xfId="2" applyNumberFormat="1" applyFont="1" applyAlignment="1">
      <alignment horizontal="left" vertical="center" wrapText="1"/>
    </xf>
    <xf numFmtId="2" fontId="31" fillId="0" borderId="0" xfId="2" applyNumberFormat="1" applyFont="1" applyAlignment="1">
      <alignment horizontal="left" vertical="center" wrapText="1"/>
    </xf>
    <xf numFmtId="3" fontId="27" fillId="3" borderId="16" xfId="2" applyNumberFormat="1" applyFont="1" applyFill="1" applyBorder="1" applyAlignment="1" applyProtection="1">
      <alignment horizontal="center" vertical="center"/>
      <protection locked="0"/>
    </xf>
    <xf numFmtId="3" fontId="27" fillId="3" borderId="0" xfId="2" applyNumberFormat="1" applyFont="1" applyFill="1" applyAlignment="1" applyProtection="1">
      <alignment horizontal="center" vertical="center"/>
      <protection locked="0"/>
    </xf>
    <xf numFmtId="3" fontId="27" fillId="0" borderId="0" xfId="2" applyNumberFormat="1" applyFont="1" applyAlignment="1" applyProtection="1">
      <alignment horizontal="center" vertical="center" wrapText="1"/>
      <protection locked="0"/>
    </xf>
    <xf numFmtId="3" fontId="27" fillId="3" borderId="0" xfId="2" applyNumberFormat="1" applyFont="1" applyFill="1" applyAlignment="1" applyProtection="1">
      <alignment horizontal="center" vertical="center" wrapText="1"/>
      <protection locked="0"/>
    </xf>
    <xf numFmtId="3" fontId="27" fillId="3" borderId="17" xfId="2" applyNumberFormat="1" applyFont="1" applyFill="1" applyBorder="1" applyAlignment="1" applyProtection="1">
      <alignment horizontal="center" vertical="center" wrapText="1"/>
      <protection locked="0"/>
    </xf>
    <xf numFmtId="3" fontId="22" fillId="0" borderId="9" xfId="2" applyNumberFormat="1" applyFont="1" applyBorder="1" applyAlignment="1">
      <alignment horizontal="center" vertical="center" wrapText="1"/>
    </xf>
    <xf numFmtId="3" fontId="27" fillId="0" borderId="16" xfId="2" applyNumberFormat="1" applyFont="1" applyBorder="1" applyAlignment="1" applyProtection="1">
      <alignment horizontal="center" vertical="center"/>
      <protection locked="0"/>
    </xf>
    <xf numFmtId="3" fontId="27" fillId="0" borderId="0" xfId="2" applyNumberFormat="1" applyFont="1" applyAlignment="1" applyProtection="1">
      <alignment horizontal="center" vertical="center"/>
      <protection locked="0"/>
    </xf>
    <xf numFmtId="3" fontId="27" fillId="0" borderId="17" xfId="2" applyNumberFormat="1" applyFont="1" applyBorder="1" applyAlignment="1" applyProtection="1">
      <alignment horizontal="center" vertical="center" wrapText="1"/>
      <protection locked="0"/>
    </xf>
    <xf numFmtId="4" fontId="92" fillId="0" borderId="16" xfId="2" applyNumberFormat="1" applyFont="1" applyBorder="1" applyAlignment="1" applyProtection="1">
      <alignment horizontal="center" vertical="center"/>
      <protection locked="0"/>
    </xf>
    <xf numFmtId="4" fontId="92" fillId="0" borderId="0" xfId="2" applyNumberFormat="1" applyFont="1" applyAlignment="1" applyProtection="1">
      <alignment horizontal="center" vertical="center"/>
      <protection locked="0"/>
    </xf>
    <xf numFmtId="4" fontId="92" fillId="0" borderId="17" xfId="2" applyNumberFormat="1" applyFont="1" applyBorder="1" applyAlignment="1" applyProtection="1">
      <alignment horizontal="center" vertical="center" wrapText="1"/>
      <protection locked="0"/>
    </xf>
    <xf numFmtId="4" fontId="92" fillId="0" borderId="43" xfId="2" applyNumberFormat="1" applyFont="1" applyBorder="1" applyAlignment="1" applyProtection="1">
      <alignment horizontal="center" vertical="center"/>
      <protection locked="0"/>
    </xf>
    <xf numFmtId="4" fontId="92" fillId="0" borderId="41" xfId="2" applyNumberFormat="1" applyFont="1" applyBorder="1" applyAlignment="1" applyProtection="1">
      <alignment horizontal="center" vertical="center"/>
      <protection locked="0"/>
    </xf>
    <xf numFmtId="4" fontId="92" fillId="0" borderId="41" xfId="2" applyNumberFormat="1" applyFont="1" applyBorder="1" applyAlignment="1" applyProtection="1">
      <alignment horizontal="center" vertical="center" wrapText="1"/>
      <protection locked="0"/>
    </xf>
    <xf numFmtId="4" fontId="92" fillId="0" borderId="40" xfId="2" applyNumberFormat="1" applyFont="1" applyBorder="1" applyAlignment="1" applyProtection="1">
      <alignment horizontal="center" vertical="center" wrapText="1"/>
      <protection locked="0"/>
    </xf>
    <xf numFmtId="4" fontId="94" fillId="0" borderId="42" xfId="2" applyNumberFormat="1" applyFont="1" applyBorder="1" applyAlignment="1">
      <alignment horizontal="center" vertical="center" wrapText="1"/>
    </xf>
    <xf numFmtId="3" fontId="27" fillId="3" borderId="46" xfId="2" applyNumberFormat="1" applyFont="1" applyFill="1" applyBorder="1" applyAlignment="1" applyProtection="1">
      <alignment horizontal="center" vertical="center"/>
      <protection locked="0"/>
    </xf>
    <xf numFmtId="3" fontId="27" fillId="3" borderId="45" xfId="2" applyNumberFormat="1" applyFont="1" applyFill="1" applyBorder="1" applyAlignment="1" applyProtection="1">
      <alignment horizontal="center" vertical="center"/>
      <protection locked="0"/>
    </xf>
    <xf numFmtId="3" fontId="27" fillId="0" borderId="45" xfId="2" applyNumberFormat="1" applyFont="1" applyBorder="1" applyAlignment="1" applyProtection="1">
      <alignment horizontal="center" vertical="center" wrapText="1"/>
      <protection locked="0"/>
    </xf>
    <xf numFmtId="3" fontId="27" fillId="3" borderId="45" xfId="2" applyNumberFormat="1" applyFont="1" applyFill="1" applyBorder="1" applyAlignment="1" applyProtection="1">
      <alignment horizontal="center" vertical="center" wrapText="1"/>
      <protection locked="0"/>
    </xf>
    <xf numFmtId="3" fontId="27" fillId="3" borderId="44" xfId="2" applyNumberFormat="1" applyFont="1" applyFill="1" applyBorder="1" applyAlignment="1" applyProtection="1">
      <alignment horizontal="center" vertical="center" wrapText="1"/>
      <protection locked="0"/>
    </xf>
    <xf numFmtId="3" fontId="22" fillId="0" borderId="47" xfId="2" applyNumberFormat="1" applyFont="1" applyBorder="1" applyAlignment="1">
      <alignment horizontal="center" vertical="center" wrapText="1"/>
    </xf>
    <xf numFmtId="4" fontId="92" fillId="0" borderId="54" xfId="2" applyNumberFormat="1" applyFont="1" applyBorder="1" applyAlignment="1" applyProtection="1">
      <alignment horizontal="center" vertical="center"/>
      <protection locked="0"/>
    </xf>
    <xf numFmtId="4" fontId="92" fillId="3" borderId="52" xfId="2" applyNumberFormat="1" applyFont="1" applyFill="1" applyBorder="1" applyAlignment="1" applyProtection="1">
      <alignment horizontal="center" vertical="center"/>
      <protection locked="0"/>
    </xf>
    <xf numFmtId="4" fontId="92" fillId="0" borderId="52" xfId="2" applyNumberFormat="1" applyFont="1" applyBorder="1" applyAlignment="1" applyProtection="1">
      <alignment horizontal="center" vertical="center" wrapText="1"/>
      <protection locked="0"/>
    </xf>
    <xf numFmtId="4" fontId="92" fillId="3" borderId="52" xfId="2" applyNumberFormat="1" applyFont="1" applyFill="1" applyBorder="1" applyAlignment="1" applyProtection="1">
      <alignment horizontal="center" vertical="center" wrapText="1"/>
      <protection locked="0"/>
    </xf>
    <xf numFmtId="4" fontId="92" fillId="3" borderId="51" xfId="2" applyNumberFormat="1" applyFont="1" applyFill="1" applyBorder="1" applyAlignment="1" applyProtection="1">
      <alignment horizontal="center" vertical="center" wrapText="1"/>
      <protection locked="0"/>
    </xf>
    <xf numFmtId="4" fontId="94" fillId="0" borderId="53" xfId="2" applyNumberFormat="1" applyFont="1" applyBorder="1" applyAlignment="1">
      <alignment horizontal="center" vertical="center" wrapText="1"/>
    </xf>
    <xf numFmtId="4" fontId="92" fillId="0" borderId="10" xfId="2" applyNumberFormat="1" applyFont="1" applyBorder="1" applyAlignment="1" applyProtection="1">
      <alignment horizontal="center" vertical="center"/>
      <protection locked="0"/>
    </xf>
    <xf numFmtId="4" fontId="92" fillId="0" borderId="14" xfId="2" applyNumberFormat="1" applyFont="1" applyBorder="1" applyAlignment="1" applyProtection="1">
      <alignment horizontal="center" vertical="center"/>
      <protection locked="0"/>
    </xf>
    <xf numFmtId="4" fontId="92" fillId="0" borderId="14" xfId="2" applyNumberFormat="1" applyFont="1" applyBorder="1" applyAlignment="1" applyProtection="1">
      <alignment horizontal="center" vertical="center" wrapText="1"/>
      <protection locked="0"/>
    </xf>
    <xf numFmtId="4" fontId="92" fillId="0" borderId="6" xfId="2" applyNumberFormat="1" applyFont="1" applyBorder="1" applyAlignment="1" applyProtection="1">
      <alignment horizontal="center" vertical="center" wrapText="1"/>
      <protection locked="0"/>
    </xf>
    <xf numFmtId="0" fontId="142" fillId="0" borderId="2" xfId="0" applyFont="1" applyBorder="1" applyAlignment="1">
      <alignment horizontal="left" vertical="center" wrapText="1"/>
    </xf>
    <xf numFmtId="0" fontId="118" fillId="0" borderId="0" xfId="0" applyFont="1" applyBorder="1" applyAlignment="1">
      <alignment horizontal="left" vertical="center"/>
    </xf>
    <xf numFmtId="0" fontId="178" fillId="0" borderId="0" xfId="0" applyFont="1" applyBorder="1" applyAlignment="1">
      <alignment vertical="center" wrapText="1"/>
    </xf>
    <xf numFmtId="2" fontId="177" fillId="0" borderId="0" xfId="0" applyNumberFormat="1" applyFont="1" applyBorder="1" applyAlignment="1">
      <alignment vertical="center" wrapText="1"/>
    </xf>
    <xf numFmtId="2" fontId="177" fillId="0" borderId="0" xfId="0" applyNumberFormat="1" applyFont="1" applyBorder="1" applyAlignment="1">
      <alignment horizontal="left" vertical="center" wrapText="1"/>
    </xf>
    <xf numFmtId="0" fontId="118" fillId="0" borderId="0" xfId="0" applyFont="1" applyBorder="1" applyAlignment="1">
      <alignment vertical="center" wrapText="1"/>
    </xf>
    <xf numFmtId="2" fontId="177" fillId="0" borderId="0" xfId="0" applyNumberFormat="1" applyFont="1" applyAlignment="1">
      <alignment horizontal="left" vertical="center" wrapText="1"/>
    </xf>
    <xf numFmtId="2" fontId="149" fillId="4" borderId="0" xfId="0" applyNumberFormat="1" applyFont="1" applyFill="1" applyAlignment="1">
      <alignment horizontal="left" vertical="center" wrapText="1"/>
    </xf>
    <xf numFmtId="0" fontId="149" fillId="4" borderId="0" xfId="0" applyFont="1" applyFill="1" applyBorder="1" applyAlignment="1">
      <alignment vertical="center" wrapText="1"/>
    </xf>
    <xf numFmtId="0" fontId="149" fillId="4" borderId="0" xfId="0" applyFont="1" applyFill="1" applyAlignment="1">
      <alignment horizontal="left" vertical="center" wrapText="1"/>
    </xf>
    <xf numFmtId="3" fontId="149" fillId="4" borderId="0" xfId="0" applyNumberFormat="1" applyFont="1" applyFill="1" applyAlignment="1">
      <alignment horizontal="left" vertical="center" wrapText="1"/>
    </xf>
    <xf numFmtId="2" fontId="148" fillId="4" borderId="0" xfId="0" applyNumberFormat="1" applyFont="1" applyFill="1" applyAlignment="1">
      <alignment horizontal="left" vertical="center" wrapText="1"/>
    </xf>
    <xf numFmtId="0" fontId="108" fillId="4" borderId="0" xfId="0" applyFont="1" applyFill="1" applyBorder="1" applyAlignment="1">
      <alignment vertical="center" wrapText="1"/>
    </xf>
    <xf numFmtId="0" fontId="179" fillId="0" borderId="0" xfId="2" applyFont="1" applyAlignment="1">
      <alignment vertical="center" wrapText="1"/>
    </xf>
    <xf numFmtId="2" fontId="80" fillId="0" borderId="0" xfId="2" applyNumberFormat="1" applyFont="1" applyAlignment="1">
      <alignment vertical="center" wrapText="1"/>
    </xf>
    <xf numFmtId="2" fontId="180" fillId="0" borderId="0" xfId="2" applyNumberFormat="1" applyFont="1" applyAlignment="1">
      <alignment vertical="center" wrapText="1"/>
    </xf>
    <xf numFmtId="0" fontId="123" fillId="0" borderId="0" xfId="0" applyFont="1" applyAlignment="1">
      <alignment vertical="center" wrapText="1"/>
    </xf>
    <xf numFmtId="0" fontId="113" fillId="0" borderId="0" xfId="0" applyFont="1" applyAlignment="1">
      <alignment vertical="center"/>
    </xf>
    <xf numFmtId="0" fontId="142" fillId="0" borderId="0" xfId="0" applyFont="1" applyBorder="1" applyAlignment="1">
      <alignment horizontal="left" vertical="center" wrapText="1"/>
    </xf>
    <xf numFmtId="0" fontId="111" fillId="0" borderId="0" xfId="0" applyFont="1" applyBorder="1"/>
    <xf numFmtId="3" fontId="142" fillId="0" borderId="0" xfId="2" applyNumberFormat="1" applyFont="1" applyAlignment="1">
      <alignment horizontal="center" vertical="center" wrapText="1"/>
    </xf>
    <xf numFmtId="0" fontId="104" fillId="0" borderId="30" xfId="3" applyFont="1" applyBorder="1" applyAlignment="1">
      <alignment horizontal="center" vertical="center" wrapText="1"/>
    </xf>
    <xf numFmtId="0" fontId="126" fillId="0" borderId="20" xfId="3" applyFont="1" applyBorder="1" applyAlignment="1">
      <alignment horizontal="center" vertical="center" wrapText="1"/>
    </xf>
    <xf numFmtId="0" fontId="126" fillId="0" borderId="34" xfId="3" applyFont="1" applyBorder="1" applyAlignment="1">
      <alignment horizontal="center" vertical="center" wrapText="1"/>
    </xf>
    <xf numFmtId="0" fontId="126" fillId="0" borderId="38" xfId="3" applyFont="1" applyBorder="1" applyAlignment="1">
      <alignment horizontal="center" vertical="center" wrapText="1"/>
    </xf>
    <xf numFmtId="0" fontId="125" fillId="4" borderId="0" xfId="2" applyFont="1" applyFill="1" applyAlignment="1">
      <alignment horizontal="center" vertical="center" wrapText="1"/>
    </xf>
    <xf numFmtId="3" fontId="125" fillId="4" borderId="26" xfId="3" applyNumberFormat="1" applyFont="1" applyFill="1" applyBorder="1" applyAlignment="1">
      <alignment horizontal="center" vertical="center" wrapText="1"/>
    </xf>
    <xf numFmtId="0" fontId="22" fillId="0" borderId="14" xfId="2" applyFont="1" applyBorder="1" applyAlignment="1">
      <alignment vertical="center" wrapText="1"/>
    </xf>
    <xf numFmtId="0" fontId="32" fillId="0" borderId="3" xfId="2" applyFont="1" applyBorder="1" applyAlignment="1">
      <alignment horizontal="center" vertical="center" wrapText="1"/>
    </xf>
    <xf numFmtId="3" fontId="27" fillId="3" borderId="5" xfId="2" applyNumberFormat="1" applyFont="1" applyFill="1" applyBorder="1" applyAlignment="1" applyProtection="1">
      <alignment horizontal="center" vertical="center"/>
      <protection locked="0"/>
    </xf>
    <xf numFmtId="3" fontId="27" fillId="3" borderId="4" xfId="2" applyNumberFormat="1" applyFont="1" applyFill="1" applyBorder="1" applyAlignment="1" applyProtection="1">
      <alignment horizontal="center" vertical="center"/>
      <protection locked="0"/>
    </xf>
    <xf numFmtId="3" fontId="27" fillId="0" borderId="4" xfId="2" applyNumberFormat="1" applyFont="1" applyBorder="1" applyAlignment="1" applyProtection="1">
      <alignment horizontal="center" vertical="center" wrapText="1"/>
      <protection locked="0"/>
    </xf>
    <xf numFmtId="3" fontId="27" fillId="3" borderId="4" xfId="2" applyNumberFormat="1" applyFont="1" applyFill="1" applyBorder="1" applyAlignment="1" applyProtection="1">
      <alignment horizontal="center" vertical="center" wrapText="1"/>
      <protection locked="0"/>
    </xf>
    <xf numFmtId="3" fontId="27" fillId="3" borderId="3" xfId="2" applyNumberFormat="1" applyFont="1" applyFill="1" applyBorder="1" applyAlignment="1" applyProtection="1">
      <alignment horizontal="center" vertical="center" wrapText="1"/>
      <protection locked="0"/>
    </xf>
    <xf numFmtId="3" fontId="22" fillId="0" borderId="2" xfId="2" applyNumberFormat="1" applyFont="1" applyBorder="1" applyAlignment="1">
      <alignment horizontal="center" vertical="center" wrapText="1"/>
    </xf>
    <xf numFmtId="0" fontId="41" fillId="0" borderId="17" xfId="2" applyFont="1" applyBorder="1" applyAlignment="1">
      <alignment horizontal="center" vertical="center" wrapText="1"/>
    </xf>
    <xf numFmtId="0" fontId="6" fillId="0" borderId="0" xfId="16" applyFont="1" applyBorder="1" applyAlignment="1">
      <alignment horizontal="center" vertical="center"/>
    </xf>
    <xf numFmtId="0" fontId="6" fillId="0" borderId="0" xfId="16" applyFont="1" applyBorder="1" applyAlignment="1">
      <alignment horizontal="left" vertical="center"/>
    </xf>
    <xf numFmtId="0" fontId="34" fillId="0" borderId="0" xfId="16" applyFont="1" applyAlignment="1">
      <alignment horizontal="center"/>
    </xf>
    <xf numFmtId="0" fontId="9" fillId="0" borderId="0" xfId="16" applyFont="1" applyAlignment="1">
      <alignment horizontal="left" vertical="center"/>
    </xf>
    <xf numFmtId="0" fontId="7" fillId="0" borderId="0" xfId="16" applyFont="1" applyBorder="1" applyAlignment="1">
      <alignment horizontal="left" vertical="center"/>
    </xf>
    <xf numFmtId="0" fontId="22" fillId="0" borderId="0" xfId="16" applyFont="1" applyAlignment="1">
      <alignment horizontal="center" vertical="center" wrapText="1"/>
    </xf>
    <xf numFmtId="0" fontId="22" fillId="0" borderId="0" xfId="16" applyFont="1" applyBorder="1" applyAlignment="1">
      <alignment vertical="center" wrapText="1"/>
    </xf>
    <xf numFmtId="0" fontId="22" fillId="0" borderId="0" xfId="16" applyFont="1" applyBorder="1" applyAlignment="1">
      <alignment horizontal="center" vertical="center" wrapText="1"/>
    </xf>
    <xf numFmtId="0" fontId="22" fillId="0" borderId="0" xfId="16" applyFont="1" applyAlignment="1">
      <alignment vertical="center" wrapText="1"/>
    </xf>
    <xf numFmtId="0" fontId="32" fillId="0" borderId="0" xfId="16" applyFont="1" applyAlignment="1">
      <alignment horizontal="center" vertical="center" wrapText="1"/>
    </xf>
    <xf numFmtId="0" fontId="32" fillId="0" borderId="0" xfId="16" applyFont="1" applyAlignment="1">
      <alignment vertical="center" wrapText="1"/>
    </xf>
    <xf numFmtId="0" fontId="32" fillId="0" borderId="3" xfId="16" applyFont="1" applyBorder="1" applyAlignment="1">
      <alignment horizontal="center" vertical="center" wrapText="1"/>
    </xf>
    <xf numFmtId="9" fontId="32" fillId="0" borderId="0" xfId="16" applyNumberFormat="1" applyFont="1" applyBorder="1" applyAlignment="1">
      <alignment horizontal="center" vertical="center" wrapText="1"/>
    </xf>
    <xf numFmtId="0" fontId="32" fillId="0" borderId="7" xfId="16" applyFont="1" applyBorder="1" applyAlignment="1">
      <alignment horizontal="center" vertical="center" wrapText="1"/>
    </xf>
    <xf numFmtId="9" fontId="32" fillId="0" borderId="6" xfId="16" applyNumberFormat="1" applyFont="1" applyBorder="1" applyAlignment="1">
      <alignment horizontal="center" vertical="center" wrapText="1"/>
    </xf>
    <xf numFmtId="0" fontId="23" fillId="0" borderId="0" xfId="16" applyFont="1" applyBorder="1" applyAlignment="1">
      <alignment horizontal="center" vertical="center" wrapText="1"/>
    </xf>
    <xf numFmtId="0" fontId="66" fillId="0" borderId="0" xfId="16" applyFont="1" applyBorder="1" applyAlignment="1">
      <alignment horizontal="center" vertical="center" wrapText="1"/>
    </xf>
    <xf numFmtId="0" fontId="23" fillId="0" borderId="0" xfId="16" applyFont="1" applyBorder="1" applyAlignment="1">
      <alignment vertical="center" wrapText="1"/>
    </xf>
    <xf numFmtId="0" fontId="5" fillId="0" borderId="0" xfId="16" applyBorder="1"/>
    <xf numFmtId="0" fontId="27" fillId="0" borderId="0" xfId="16" applyFont="1" applyAlignment="1">
      <alignment horizontal="center" vertical="center" wrapText="1"/>
    </xf>
    <xf numFmtId="0" fontId="28" fillId="0" borderId="5" xfId="16" applyFont="1" applyBorder="1" applyAlignment="1">
      <alignment horizontal="left" vertical="center" wrapText="1"/>
    </xf>
    <xf numFmtId="0" fontId="27" fillId="0" borderId="0" xfId="16" applyFont="1" applyAlignment="1">
      <alignment vertical="center" wrapText="1"/>
    </xf>
    <xf numFmtId="4" fontId="27" fillId="0" borderId="0" xfId="16" applyNumberFormat="1" applyFont="1" applyBorder="1" applyAlignment="1">
      <alignment horizontal="center" vertical="center"/>
    </xf>
    <xf numFmtId="0" fontId="28" fillId="0" borderId="4" xfId="16" applyFont="1" applyBorder="1" applyAlignment="1">
      <alignment horizontal="left" vertical="center" wrapText="1"/>
    </xf>
    <xf numFmtId="4" fontId="27" fillId="0" borderId="0" xfId="16" applyNumberFormat="1" applyFont="1" applyBorder="1" applyAlignment="1">
      <alignment horizontal="center" vertical="center" wrapText="1"/>
    </xf>
    <xf numFmtId="0" fontId="28" fillId="0" borderId="3" xfId="16" applyFont="1" applyBorder="1" applyAlignment="1">
      <alignment horizontal="left" vertical="center" wrapText="1"/>
    </xf>
    <xf numFmtId="0" fontId="58" fillId="0" borderId="0" xfId="16" applyFont="1" applyBorder="1" applyAlignment="1">
      <alignment horizontal="center" vertical="center" wrapText="1"/>
    </xf>
    <xf numFmtId="2" fontId="67" fillId="0" borderId="0" xfId="16" applyNumberFormat="1" applyFont="1" applyBorder="1"/>
    <xf numFmtId="10" fontId="27" fillId="0" borderId="0" xfId="16" applyNumberFormat="1" applyFont="1" applyAlignment="1">
      <alignment vertical="center" wrapText="1"/>
    </xf>
    <xf numFmtId="2" fontId="95" fillId="0" borderId="0" xfId="16" applyNumberFormat="1" applyFont="1" applyBorder="1" applyAlignment="1">
      <alignment horizontal="center" vertical="center" wrapText="1"/>
    </xf>
    <xf numFmtId="2" fontId="68" fillId="0" borderId="0" xfId="16" applyNumberFormat="1" applyFont="1" applyBorder="1" applyAlignment="1">
      <alignment horizontal="center" vertical="center" wrapText="1"/>
    </xf>
    <xf numFmtId="0" fontId="22" fillId="0" borderId="2" xfId="16" applyFont="1" applyBorder="1" applyAlignment="1">
      <alignment horizontal="left" vertical="center" wrapText="1"/>
    </xf>
    <xf numFmtId="3" fontId="22" fillId="0" borderId="2" xfId="16" applyNumberFormat="1" applyFont="1" applyBorder="1" applyAlignment="1">
      <alignment horizontal="center" vertical="center" wrapText="1"/>
    </xf>
    <xf numFmtId="3" fontId="22" fillId="0" borderId="1" xfId="16" applyNumberFormat="1" applyFont="1" applyBorder="1" applyAlignment="1">
      <alignment horizontal="center" vertical="center" wrapText="1"/>
    </xf>
    <xf numFmtId="4" fontId="94" fillId="0" borderId="8" xfId="16" applyNumberFormat="1" applyFont="1" applyBorder="1" applyAlignment="1">
      <alignment horizontal="center" vertical="center" wrapText="1"/>
    </xf>
    <xf numFmtId="3" fontId="22" fillId="0" borderId="1" xfId="16" quotePrefix="1" applyNumberFormat="1" applyFont="1" applyBorder="1" applyAlignment="1">
      <alignment horizontal="center" vertical="center" wrapText="1"/>
    </xf>
    <xf numFmtId="0" fontId="20" fillId="0" borderId="0" xfId="16" applyFont="1" applyBorder="1" applyAlignment="1">
      <alignment vertical="center" wrapText="1"/>
    </xf>
    <xf numFmtId="0" fontId="109" fillId="0" borderId="0" xfId="16" applyFont="1"/>
    <xf numFmtId="2" fontId="39" fillId="0" borderId="0" xfId="16" applyNumberFormat="1" applyFont="1" applyAlignment="1">
      <alignment vertical="center" wrapText="1"/>
    </xf>
    <xf numFmtId="0" fontId="0" fillId="0" borderId="0" xfId="16" applyFont="1"/>
    <xf numFmtId="0" fontId="125" fillId="0" borderId="38" xfId="3" applyFont="1" applyBorder="1" applyAlignment="1">
      <alignment horizontal="center" vertical="center" wrapText="1"/>
    </xf>
    <xf numFmtId="0" fontId="182" fillId="0" borderId="0" xfId="3" applyFont="1"/>
    <xf numFmtId="0" fontId="137" fillId="0" borderId="33" xfId="3" applyFont="1" applyBorder="1" applyAlignment="1">
      <alignment horizontal="center" vertical="center" wrapText="1"/>
    </xf>
    <xf numFmtId="0" fontId="182" fillId="0" borderId="0" xfId="0" applyFont="1"/>
    <xf numFmtId="0" fontId="183" fillId="0" borderId="0" xfId="0" applyFont="1" applyAlignment="1">
      <alignment horizontal="left" vertical="center" wrapText="1"/>
    </xf>
    <xf numFmtId="3" fontId="114" fillId="0" borderId="0" xfId="2" applyNumberFormat="1" applyFont="1" applyAlignment="1" applyProtection="1">
      <alignment horizontal="center" vertical="center" wrapText="1"/>
      <protection locked="0"/>
    </xf>
    <xf numFmtId="4" fontId="109" fillId="0" borderId="0" xfId="2" applyNumberFormat="1" applyFont="1" applyAlignment="1" applyProtection="1">
      <alignment horizontal="center" vertical="center" wrapText="1"/>
      <protection locked="0"/>
    </xf>
    <xf numFmtId="4" fontId="109" fillId="0" borderId="0" xfId="2" applyNumberFormat="1" applyFont="1" applyAlignment="1">
      <alignment horizontal="center" vertical="center" wrapText="1"/>
    </xf>
    <xf numFmtId="3" fontId="114" fillId="0" borderId="0" xfId="2" applyNumberFormat="1" applyFont="1" applyAlignment="1">
      <alignment vertical="center" wrapText="1"/>
    </xf>
    <xf numFmtId="3" fontId="112" fillId="0" borderId="0" xfId="0" applyNumberFormat="1" applyFont="1" applyBorder="1" applyAlignment="1">
      <alignment horizontal="center" vertical="center" wrapText="1"/>
    </xf>
    <xf numFmtId="2" fontId="112" fillId="0" borderId="0" xfId="0" applyNumberFormat="1" applyFont="1" applyBorder="1" applyAlignment="1" applyProtection="1">
      <alignment horizontal="center" vertical="center"/>
      <protection locked="0"/>
    </xf>
    <xf numFmtId="4" fontId="162" fillId="0" borderId="0" xfId="0" applyNumberFormat="1" applyFont="1" applyBorder="1" applyAlignment="1">
      <alignment horizontal="center" vertical="center" wrapText="1"/>
    </xf>
    <xf numFmtId="4" fontId="112" fillId="0" borderId="0" xfId="0" applyNumberFormat="1" applyFont="1" applyBorder="1" applyAlignment="1">
      <alignment horizontal="center" vertical="center" wrapText="1"/>
    </xf>
    <xf numFmtId="3" fontId="112" fillId="0" borderId="0" xfId="0" applyNumberFormat="1" applyFont="1" applyBorder="1" applyAlignment="1">
      <alignment horizontal="center" vertical="center"/>
    </xf>
    <xf numFmtId="10" fontId="112" fillId="0" borderId="0" xfId="0" applyNumberFormat="1" applyFont="1" applyBorder="1" applyAlignment="1">
      <alignment vertical="center" wrapText="1"/>
    </xf>
    <xf numFmtId="0" fontId="141" fillId="0" borderId="0" xfId="16" applyFont="1" applyBorder="1" applyAlignment="1">
      <alignment horizontal="left" vertical="center" indent="1"/>
    </xf>
    <xf numFmtId="0" fontId="108" fillId="0" borderId="0" xfId="16" applyFont="1" applyBorder="1" applyAlignment="1">
      <alignment vertical="center" wrapText="1"/>
    </xf>
    <xf numFmtId="0" fontId="140" fillId="0" borderId="0" xfId="16" applyFont="1" applyBorder="1" applyAlignment="1">
      <alignment vertical="center"/>
    </xf>
    <xf numFmtId="3" fontId="139" fillId="0" borderId="0" xfId="0" applyNumberFormat="1" applyFont="1" applyBorder="1" applyAlignment="1" applyProtection="1">
      <alignment horizontal="center" vertical="center"/>
      <protection locked="0"/>
    </xf>
    <xf numFmtId="0" fontId="113" fillId="0" borderId="0" xfId="18" applyFont="1" applyAlignment="1">
      <alignment horizontal="left" vertical="center" wrapText="1"/>
    </xf>
    <xf numFmtId="0" fontId="52" fillId="0" borderId="16" xfId="2" applyFont="1" applyBorder="1" applyAlignment="1">
      <alignment horizontal="center" vertical="center" wrapText="1"/>
    </xf>
    <xf numFmtId="0" fontId="0" fillId="0" borderId="0" xfId="0" applyAlignment="1">
      <alignment vertical="center" wrapText="1"/>
    </xf>
    <xf numFmtId="0" fontId="52" fillId="0" borderId="9" xfId="2" applyFont="1" applyBorder="1" applyAlignment="1">
      <alignment horizontal="center" vertical="center" wrapText="1"/>
    </xf>
    <xf numFmtId="0" fontId="2" fillId="4" borderId="0" xfId="19" applyFill="1"/>
    <xf numFmtId="0" fontId="2" fillId="0" borderId="0" xfId="19"/>
    <xf numFmtId="14" fontId="2" fillId="0" borderId="0" xfId="19" applyNumberFormat="1"/>
    <xf numFmtId="0" fontId="185" fillId="4" borderId="0" xfId="19" applyFont="1" applyFill="1"/>
    <xf numFmtId="0" fontId="141" fillId="6" borderId="21" xfId="19" applyFont="1" applyFill="1" applyBorder="1" applyAlignment="1">
      <alignment horizontal="center" vertical="center"/>
    </xf>
    <xf numFmtId="14" fontId="126" fillId="6" borderId="36" xfId="19" applyNumberFormat="1" applyFont="1" applyFill="1" applyBorder="1" applyAlignment="1">
      <alignment horizontal="center" vertical="center"/>
    </xf>
    <xf numFmtId="0" fontId="128" fillId="5" borderId="34" xfId="19" applyFont="1" applyFill="1" applyBorder="1"/>
    <xf numFmtId="3" fontId="128" fillId="5" borderId="35" xfId="19" applyNumberFormat="1" applyFont="1" applyFill="1" applyBorder="1"/>
    <xf numFmtId="0" fontId="115" fillId="0" borderId="35" xfId="19" applyFont="1" applyBorder="1"/>
    <xf numFmtId="167" fontId="128" fillId="4" borderId="34" xfId="20" applyNumberFormat="1" applyFont="1" applyFill="1" applyBorder="1"/>
    <xf numFmtId="3" fontId="128" fillId="4" borderId="38" xfId="19" applyNumberFormat="1" applyFont="1" applyFill="1" applyBorder="1"/>
    <xf numFmtId="167" fontId="128" fillId="0" borderId="35" xfId="19" applyNumberFormat="1" applyFont="1" applyBorder="1"/>
    <xf numFmtId="167" fontId="128" fillId="0" borderId="34" xfId="19" applyNumberFormat="1" applyFont="1" applyBorder="1"/>
    <xf numFmtId="3" fontId="128" fillId="5" borderId="38" xfId="19" applyNumberFormat="1" applyFont="1" applyFill="1" applyBorder="1"/>
    <xf numFmtId="0" fontId="128" fillId="4" borderId="18" xfId="19" applyFont="1" applyFill="1" applyBorder="1"/>
    <xf numFmtId="3" fontId="128" fillId="4" borderId="25" xfId="19" applyNumberFormat="1" applyFont="1" applyFill="1" applyBorder="1"/>
    <xf numFmtId="0" fontId="115" fillId="0" borderId="19" xfId="19" applyFont="1" applyBorder="1"/>
    <xf numFmtId="167" fontId="128" fillId="4" borderId="18" xfId="20" applyNumberFormat="1" applyFont="1" applyFill="1" applyBorder="1"/>
    <xf numFmtId="3" fontId="128" fillId="4" borderId="19" xfId="19" applyNumberFormat="1" applyFont="1" applyFill="1" applyBorder="1"/>
    <xf numFmtId="167" fontId="128" fillId="0" borderId="18" xfId="19" applyNumberFormat="1" applyFont="1" applyBorder="1"/>
    <xf numFmtId="0" fontId="115" fillId="4" borderId="26" xfId="19" applyFont="1" applyFill="1" applyBorder="1"/>
    <xf numFmtId="3" fontId="115" fillId="4" borderId="0" xfId="19" applyNumberFormat="1" applyFont="1" applyFill="1"/>
    <xf numFmtId="0" fontId="115" fillId="0" borderId="31" xfId="19" applyFont="1" applyBorder="1"/>
    <xf numFmtId="167" fontId="5" fillId="4" borderId="26" xfId="20" applyNumberFormat="1" applyFont="1" applyFill="1" applyBorder="1"/>
    <xf numFmtId="3" fontId="115" fillId="4" borderId="31" xfId="19" applyNumberFormat="1" applyFont="1" applyFill="1" applyBorder="1"/>
    <xf numFmtId="167" fontId="115" fillId="4" borderId="0" xfId="19" applyNumberFormat="1" applyFont="1" applyFill="1"/>
    <xf numFmtId="167" fontId="115" fillId="4" borderId="26" xfId="19" applyNumberFormat="1" applyFont="1" applyFill="1" applyBorder="1"/>
    <xf numFmtId="0" fontId="128" fillId="4" borderId="55" xfId="19" applyFont="1" applyFill="1" applyBorder="1"/>
    <xf numFmtId="3" fontId="128" fillId="4" borderId="56" xfId="19" applyNumberFormat="1" applyFont="1" applyFill="1" applyBorder="1"/>
    <xf numFmtId="0" fontId="115" fillId="0" borderId="57" xfId="19" applyFont="1" applyBorder="1"/>
    <xf numFmtId="167" fontId="128" fillId="4" borderId="55" xfId="20" applyNumberFormat="1" applyFont="1" applyFill="1" applyBorder="1"/>
    <xf numFmtId="3" fontId="128" fillId="4" borderId="57" xfId="19" applyNumberFormat="1" applyFont="1" applyFill="1" applyBorder="1"/>
    <xf numFmtId="167" fontId="128" fillId="4" borderId="55" xfId="19" applyNumberFormat="1" applyFont="1" applyFill="1" applyBorder="1"/>
    <xf numFmtId="0" fontId="115" fillId="4" borderId="58" xfId="19" applyFont="1" applyFill="1" applyBorder="1"/>
    <xf numFmtId="3" fontId="115" fillId="4" borderId="59" xfId="19" applyNumberFormat="1" applyFont="1" applyFill="1" applyBorder="1"/>
    <xf numFmtId="0" fontId="115" fillId="0" borderId="60" xfId="19" applyFont="1" applyBorder="1"/>
    <xf numFmtId="0" fontId="115" fillId="4" borderId="20" xfId="19" applyFont="1" applyFill="1" applyBorder="1"/>
    <xf numFmtId="3" fontId="115" fillId="4" borderId="39" xfId="19" applyNumberFormat="1" applyFont="1" applyFill="1" applyBorder="1"/>
    <xf numFmtId="0" fontId="115" fillId="0" borderId="21" xfId="19" applyFont="1" applyBorder="1"/>
    <xf numFmtId="167" fontId="128" fillId="4" borderId="18" xfId="19" applyNumberFormat="1" applyFont="1" applyFill="1" applyBorder="1"/>
    <xf numFmtId="167" fontId="5" fillId="4" borderId="20" xfId="20" applyNumberFormat="1" applyFont="1" applyFill="1" applyBorder="1"/>
    <xf numFmtId="3" fontId="115" fillId="4" borderId="21" xfId="19" applyNumberFormat="1" applyFont="1" applyFill="1" applyBorder="1"/>
    <xf numFmtId="167" fontId="115" fillId="4" borderId="39" xfId="19" applyNumberFormat="1" applyFont="1" applyFill="1" applyBorder="1"/>
    <xf numFmtId="167" fontId="115" fillId="4" borderId="20" xfId="19" applyNumberFormat="1" applyFont="1" applyFill="1" applyBorder="1"/>
    <xf numFmtId="0" fontId="128" fillId="4" borderId="18" xfId="19" applyFont="1" applyFill="1" applyBorder="1" applyAlignment="1">
      <alignment wrapText="1"/>
    </xf>
    <xf numFmtId="167" fontId="128" fillId="4" borderId="26" xfId="20" applyNumberFormat="1" applyFont="1" applyFill="1" applyBorder="1"/>
    <xf numFmtId="3" fontId="128" fillId="4" borderId="31" xfId="19" applyNumberFormat="1" applyFont="1" applyFill="1" applyBorder="1"/>
    <xf numFmtId="167" fontId="128" fillId="4" borderId="26" xfId="19" applyNumberFormat="1" applyFont="1" applyFill="1" applyBorder="1"/>
    <xf numFmtId="0" fontId="115" fillId="0" borderId="0" xfId="19" applyFont="1"/>
    <xf numFmtId="0" fontId="115" fillId="4" borderId="0" xfId="19" applyFont="1" applyFill="1"/>
    <xf numFmtId="0" fontId="115" fillId="4" borderId="18" xfId="19" applyFont="1" applyFill="1" applyBorder="1" applyAlignment="1">
      <alignment wrapText="1"/>
    </xf>
    <xf numFmtId="3" fontId="115" fillId="4" borderId="25" xfId="19" applyNumberFormat="1" applyFont="1" applyFill="1" applyBorder="1"/>
    <xf numFmtId="167" fontId="5" fillId="4" borderId="18" xfId="20" applyNumberFormat="1" applyFont="1" applyFill="1" applyBorder="1"/>
    <xf numFmtId="167" fontId="115" fillId="4" borderId="18" xfId="19" applyNumberFormat="1" applyFont="1" applyFill="1" applyBorder="1"/>
    <xf numFmtId="3" fontId="115" fillId="4" borderId="19" xfId="19" applyNumberFormat="1" applyFont="1" applyFill="1" applyBorder="1"/>
    <xf numFmtId="167" fontId="115" fillId="4" borderId="25" xfId="19" applyNumberFormat="1" applyFont="1" applyFill="1" applyBorder="1"/>
    <xf numFmtId="3" fontId="2" fillId="0" borderId="0" xfId="19" applyNumberFormat="1"/>
    <xf numFmtId="0" fontId="176" fillId="4" borderId="26" xfId="19" applyFont="1" applyFill="1" applyBorder="1"/>
    <xf numFmtId="3" fontId="176" fillId="4" borderId="0" xfId="19" applyNumberFormat="1" applyFont="1" applyFill="1"/>
    <xf numFmtId="0" fontId="176" fillId="0" borderId="31" xfId="19" applyFont="1" applyBorder="1"/>
    <xf numFmtId="167" fontId="75" fillId="4" borderId="26" xfId="20" applyNumberFormat="1" applyFont="1" applyFill="1" applyBorder="1"/>
    <xf numFmtId="167" fontId="176" fillId="4" borderId="26" xfId="19" applyNumberFormat="1" applyFont="1" applyFill="1" applyBorder="1"/>
    <xf numFmtId="3" fontId="176" fillId="4" borderId="31" xfId="19" applyNumberFormat="1" applyFont="1" applyFill="1" applyBorder="1"/>
    <xf numFmtId="167" fontId="176" fillId="4" borderId="0" xfId="19" applyNumberFormat="1" applyFont="1" applyFill="1"/>
    <xf numFmtId="167" fontId="0" fillId="0" borderId="0" xfId="20" applyNumberFormat="1" applyFont="1"/>
    <xf numFmtId="0" fontId="128" fillId="4" borderId="34" xfId="19" applyFont="1" applyFill="1" applyBorder="1"/>
    <xf numFmtId="4" fontId="128" fillId="4" borderId="35" xfId="19" applyNumberFormat="1" applyFont="1" applyFill="1" applyBorder="1"/>
    <xf numFmtId="0" fontId="115" fillId="0" borderId="38" xfId="19" applyFont="1" applyBorder="1"/>
    <xf numFmtId="167" fontId="5" fillId="4" borderId="34" xfId="20" applyNumberFormat="1" applyFont="1" applyFill="1" applyBorder="1" applyAlignment="1">
      <alignment horizontal="right"/>
    </xf>
    <xf numFmtId="4" fontId="128" fillId="4" borderId="35" xfId="19" applyNumberFormat="1" applyFont="1" applyFill="1" applyBorder="1" applyAlignment="1">
      <alignment horizontal="right"/>
    </xf>
    <xf numFmtId="167" fontId="128" fillId="4" borderId="34" xfId="19" applyNumberFormat="1" applyFont="1" applyFill="1" applyBorder="1" applyAlignment="1">
      <alignment horizontal="right"/>
    </xf>
    <xf numFmtId="4" fontId="128" fillId="4" borderId="38" xfId="19" applyNumberFormat="1" applyFont="1" applyFill="1" applyBorder="1" applyAlignment="1">
      <alignment horizontal="right"/>
    </xf>
    <xf numFmtId="167" fontId="128" fillId="4" borderId="35" xfId="19" applyNumberFormat="1" applyFont="1" applyFill="1" applyBorder="1" applyAlignment="1">
      <alignment horizontal="right"/>
    </xf>
    <xf numFmtId="0" fontId="142" fillId="6" borderId="21" xfId="19" applyFont="1" applyFill="1" applyBorder="1" applyAlignment="1">
      <alignment horizontal="center" vertical="center"/>
    </xf>
    <xf numFmtId="0" fontId="128" fillId="4" borderId="26" xfId="19" applyFont="1" applyFill="1" applyBorder="1"/>
    <xf numFmtId="0" fontId="128" fillId="4" borderId="20" xfId="19" applyFont="1" applyFill="1" applyBorder="1"/>
    <xf numFmtId="0" fontId="52" fillId="0" borderId="61" xfId="2" applyFont="1" applyBorder="1" applyAlignment="1">
      <alignment horizontal="center" vertical="center" wrapText="1"/>
    </xf>
    <xf numFmtId="0" fontId="130" fillId="0" borderId="62" xfId="2" applyFont="1" applyBorder="1" applyAlignment="1">
      <alignment horizontal="center" vertical="center" wrapText="1"/>
    </xf>
    <xf numFmtId="0" fontId="81" fillId="0" borderId="62" xfId="2" applyFont="1" applyBorder="1" applyAlignment="1">
      <alignment vertical="center" wrapText="1"/>
    </xf>
    <xf numFmtId="3" fontId="81" fillId="0" borderId="62" xfId="2" applyNumberFormat="1" applyFont="1" applyBorder="1" applyAlignment="1">
      <alignment vertical="center" wrapText="1"/>
    </xf>
    <xf numFmtId="0" fontId="33" fillId="0" borderId="62" xfId="2" applyFont="1" applyBorder="1" applyAlignment="1">
      <alignment vertical="center" wrapText="1"/>
    </xf>
    <xf numFmtId="0" fontId="33" fillId="0" borderId="63" xfId="2" applyFont="1" applyBorder="1" applyAlignment="1">
      <alignment vertical="center" wrapText="1"/>
    </xf>
    <xf numFmtId="1" fontId="161" fillId="0" borderId="0" xfId="21" applyNumberFormat="1" applyFont="1" applyBorder="1" applyAlignment="1">
      <alignment horizontal="center" vertical="center"/>
    </xf>
    <xf numFmtId="2" fontId="161" fillId="0" borderId="0" xfId="21" applyNumberFormat="1" applyFont="1" applyBorder="1" applyAlignment="1">
      <alignment horizontal="center" vertical="center"/>
    </xf>
    <xf numFmtId="14" fontId="161" fillId="0" borderId="0" xfId="2" applyNumberFormat="1" applyFont="1" applyAlignment="1">
      <alignment horizontal="left" vertical="center" wrapText="1"/>
    </xf>
    <xf numFmtId="2" fontId="88" fillId="0" borderId="0" xfId="21" applyNumberFormat="1" applyFont="1" applyBorder="1" applyAlignment="1">
      <alignment horizontal="center" vertical="center"/>
    </xf>
    <xf numFmtId="1" fontId="112" fillId="0" borderId="0" xfId="2" applyNumberFormat="1" applyFont="1" applyAlignment="1">
      <alignment vertical="center"/>
    </xf>
    <xf numFmtId="1" fontId="108" fillId="0" borderId="0" xfId="2" applyNumberFormat="1" applyFont="1" applyAlignment="1">
      <alignment horizontal="left" vertical="center"/>
    </xf>
    <xf numFmtId="1" fontId="153" fillId="0" borderId="0" xfId="2" applyNumberFormat="1" applyFont="1" applyAlignment="1">
      <alignment vertical="center" wrapText="1"/>
    </xf>
    <xf numFmtId="1" fontId="108" fillId="0" borderId="0" xfId="2" applyNumberFormat="1" applyFont="1" applyAlignment="1">
      <alignment vertical="center" wrapText="1"/>
    </xf>
    <xf numFmtId="0" fontId="52" fillId="0" borderId="17" xfId="2" applyFont="1" applyBorder="1" applyAlignment="1">
      <alignment horizontal="center" vertical="center" wrapText="1"/>
    </xf>
    <xf numFmtId="0" fontId="52" fillId="0" borderId="6" xfId="2" applyFont="1" applyBorder="1" applyAlignment="1">
      <alignment horizontal="center" vertical="center" wrapText="1"/>
    </xf>
    <xf numFmtId="3" fontId="91" fillId="0" borderId="5" xfId="2" applyNumberFormat="1" applyFont="1" applyBorder="1" applyAlignment="1">
      <alignment horizontal="center" vertical="center"/>
    </xf>
    <xf numFmtId="3" fontId="91" fillId="0" borderId="4" xfId="2" applyNumberFormat="1" applyFont="1" applyBorder="1" applyAlignment="1">
      <alignment horizontal="center" vertical="center"/>
    </xf>
    <xf numFmtId="3" fontId="91" fillId="0" borderId="3" xfId="2" applyNumberFormat="1" applyFont="1" applyBorder="1" applyAlignment="1">
      <alignment horizontal="center" vertical="center"/>
    </xf>
    <xf numFmtId="3" fontId="94" fillId="0" borderId="9" xfId="2" applyNumberFormat="1" applyFont="1" applyBorder="1" applyAlignment="1">
      <alignment horizontal="center" vertical="center" wrapText="1"/>
    </xf>
    <xf numFmtId="3" fontId="91" fillId="0" borderId="2" xfId="2" applyNumberFormat="1" applyFont="1" applyBorder="1" applyAlignment="1">
      <alignment horizontal="center" vertical="center"/>
    </xf>
    <xf numFmtId="1" fontId="5" fillId="0" borderId="0" xfId="12" applyNumberFormat="1" applyFont="1" applyBorder="1" applyAlignment="1">
      <alignment horizontal="center" vertical="center"/>
    </xf>
    <xf numFmtId="165" fontId="88" fillId="0" borderId="0" xfId="12" applyNumberFormat="1" applyFont="1" applyBorder="1" applyAlignment="1">
      <alignment horizontal="center" vertical="center"/>
    </xf>
    <xf numFmtId="165" fontId="88" fillId="0" borderId="0" xfId="12" applyNumberFormat="1" applyFont="1" applyBorder="1" applyAlignment="1">
      <alignment horizontal="center" vertical="center" wrapText="1"/>
    </xf>
    <xf numFmtId="0" fontId="10" fillId="0" borderId="0" xfId="0" applyFont="1" applyAlignment="1">
      <alignment horizontal="center" wrapText="1"/>
    </xf>
    <xf numFmtId="0" fontId="52" fillId="0" borderId="16" xfId="16" applyFont="1" applyBorder="1" applyAlignment="1">
      <alignment vertical="center" wrapText="1"/>
    </xf>
    <xf numFmtId="0" fontId="52" fillId="0" borderId="10" xfId="16" applyFont="1" applyBorder="1" applyAlignment="1">
      <alignment vertical="center" wrapText="1"/>
    </xf>
    <xf numFmtId="0" fontId="22" fillId="0" borderId="30" xfId="16" applyFont="1" applyBorder="1" applyAlignment="1">
      <alignment vertical="center" wrapText="1"/>
    </xf>
    <xf numFmtId="9" fontId="32" fillId="0" borderId="17" xfId="16" applyNumberFormat="1" applyFont="1" applyBorder="1" applyAlignment="1">
      <alignment horizontal="center" vertical="center" wrapText="1"/>
    </xf>
    <xf numFmtId="0" fontId="32" fillId="0" borderId="30" xfId="16" applyFont="1" applyBorder="1" applyAlignment="1">
      <alignment vertical="center" wrapText="1"/>
    </xf>
    <xf numFmtId="0" fontId="137" fillId="0" borderId="34" xfId="3" applyFont="1" applyBorder="1" applyAlignment="1">
      <alignment horizontal="center" vertical="center" wrapText="1"/>
    </xf>
    <xf numFmtId="0" fontId="137" fillId="0" borderId="38" xfId="3" applyFont="1" applyBorder="1" applyAlignment="1">
      <alignment horizontal="center" vertical="center" wrapText="1"/>
    </xf>
    <xf numFmtId="0" fontId="137" fillId="0" borderId="20" xfId="3" applyFont="1" applyBorder="1" applyAlignment="1">
      <alignment horizontal="center" vertical="center" wrapText="1"/>
    </xf>
    <xf numFmtId="2" fontId="97" fillId="4" borderId="19" xfId="15" applyNumberFormat="1" applyFont="1" applyFill="1" applyBorder="1" applyAlignment="1" applyProtection="1">
      <alignment horizontal="center" vertical="center"/>
      <protection locked="0"/>
    </xf>
    <xf numFmtId="4" fontId="97" fillId="4" borderId="31" xfId="15" applyNumberFormat="1" applyFont="1" applyFill="1" applyBorder="1" applyAlignment="1" applyProtection="1">
      <alignment horizontal="center" vertical="center"/>
      <protection locked="0"/>
    </xf>
    <xf numFmtId="2" fontId="68" fillId="0" borderId="9" xfId="16" applyNumberFormat="1" applyFont="1" applyBorder="1" applyAlignment="1">
      <alignment horizontal="center" vertical="center" wrapText="1"/>
    </xf>
    <xf numFmtId="2" fontId="95" fillId="0" borderId="9" xfId="16" applyNumberFormat="1" applyFont="1" applyBorder="1" applyAlignment="1">
      <alignment horizontal="center" vertical="center" wrapText="1"/>
    </xf>
    <xf numFmtId="3" fontId="27" fillId="4" borderId="11" xfId="16" applyNumberFormat="1" applyFont="1" applyFill="1" applyBorder="1" applyAlignment="1">
      <alignment horizontal="center" vertical="center"/>
    </xf>
    <xf numFmtId="4" fontId="92" fillId="4" borderId="10" xfId="16" applyNumberFormat="1" applyFont="1" applyFill="1" applyBorder="1" applyAlignment="1">
      <alignment horizontal="center" vertical="center"/>
    </xf>
    <xf numFmtId="3" fontId="27" fillId="4" borderId="15" xfId="16" applyNumberFormat="1" applyFont="1" applyFill="1" applyBorder="1" applyAlignment="1">
      <alignment horizontal="center" vertical="center"/>
    </xf>
    <xf numFmtId="4" fontId="92" fillId="4" borderId="14" xfId="16" applyNumberFormat="1" applyFont="1" applyFill="1" applyBorder="1" applyAlignment="1">
      <alignment horizontal="center" vertical="center"/>
    </xf>
    <xf numFmtId="4" fontId="92" fillId="4" borderId="14" xfId="16" applyNumberFormat="1" applyFont="1" applyFill="1" applyBorder="1" applyAlignment="1">
      <alignment horizontal="center" vertical="center" wrapText="1"/>
    </xf>
    <xf numFmtId="4" fontId="92" fillId="4" borderId="6" xfId="16" applyNumberFormat="1" applyFont="1" applyFill="1" applyBorder="1" applyAlignment="1">
      <alignment horizontal="center" vertical="center" wrapText="1"/>
    </xf>
    <xf numFmtId="3" fontId="27" fillId="4" borderId="15" xfId="16" applyNumberFormat="1" applyFont="1" applyFill="1" applyBorder="1" applyAlignment="1">
      <alignment horizontal="center" vertical="center" wrapText="1"/>
    </xf>
    <xf numFmtId="3" fontId="27" fillId="4" borderId="7" xfId="16" applyNumberFormat="1" applyFont="1" applyFill="1" applyBorder="1" applyAlignment="1">
      <alignment horizontal="center" vertical="center" wrapText="1"/>
    </xf>
    <xf numFmtId="3" fontId="27" fillId="4" borderId="5" xfId="16" applyNumberFormat="1" applyFont="1" applyFill="1" applyBorder="1" applyAlignment="1">
      <alignment horizontal="center" vertical="center"/>
    </xf>
    <xf numFmtId="3" fontId="27" fillId="4" borderId="4" xfId="16" applyNumberFormat="1" applyFont="1" applyFill="1" applyBorder="1" applyAlignment="1">
      <alignment horizontal="center" vertical="center"/>
    </xf>
    <xf numFmtId="3" fontId="27" fillId="4" borderId="4" xfId="16" applyNumberFormat="1" applyFont="1" applyFill="1" applyBorder="1" applyAlignment="1">
      <alignment horizontal="center" vertical="center" wrapText="1"/>
    </xf>
    <xf numFmtId="3" fontId="27" fillId="4" borderId="3" xfId="16" applyNumberFormat="1" applyFont="1" applyFill="1" applyBorder="1" applyAlignment="1">
      <alignment horizontal="center" vertical="center" wrapText="1"/>
    </xf>
    <xf numFmtId="3" fontId="92" fillId="0" borderId="10" xfId="0" applyNumberFormat="1" applyFont="1" applyBorder="1" applyAlignment="1">
      <alignment horizontal="center" vertical="center"/>
    </xf>
    <xf numFmtId="3" fontId="92" fillId="0" borderId="14" xfId="0" applyNumberFormat="1" applyFont="1" applyBorder="1" applyAlignment="1">
      <alignment horizontal="center" vertical="center"/>
    </xf>
    <xf numFmtId="3" fontId="92" fillId="0" borderId="14" xfId="0" applyNumberFormat="1" applyFont="1" applyBorder="1" applyAlignment="1">
      <alignment horizontal="center" vertical="center" wrapText="1"/>
    </xf>
    <xf numFmtId="3" fontId="92" fillId="0" borderId="14" xfId="2" applyNumberFormat="1" applyFont="1" applyBorder="1" applyAlignment="1">
      <alignment horizontal="center" vertical="center" wrapText="1"/>
    </xf>
    <xf numFmtId="3" fontId="92" fillId="0" borderId="6" xfId="2" applyNumberFormat="1" applyFont="1" applyBorder="1" applyAlignment="1">
      <alignment horizontal="center" vertical="center" wrapText="1"/>
    </xf>
    <xf numFmtId="3" fontId="75" fillId="0" borderId="16" xfId="2" applyNumberFormat="1" applyFont="1" applyBorder="1" applyAlignment="1">
      <alignment horizontal="center" vertical="center" wrapText="1"/>
    </xf>
    <xf numFmtId="3" fontId="75" fillId="0" borderId="10" xfId="2" applyNumberFormat="1" applyFont="1" applyBorder="1" applyAlignment="1">
      <alignment horizontal="center" vertical="center" wrapText="1"/>
    </xf>
    <xf numFmtId="3" fontId="75" fillId="0" borderId="0" xfId="2" applyNumberFormat="1" applyFont="1" applyAlignment="1">
      <alignment horizontal="center" vertical="center" wrapText="1"/>
    </xf>
    <xf numFmtId="3" fontId="75" fillId="0" borderId="14" xfId="2" applyNumberFormat="1" applyFont="1" applyBorder="1" applyAlignment="1">
      <alignment horizontal="center" vertical="center" wrapText="1"/>
    </xf>
    <xf numFmtId="3" fontId="75" fillId="0" borderId="17" xfId="2" applyNumberFormat="1" applyFont="1" applyBorder="1" applyAlignment="1">
      <alignment horizontal="center" vertical="center" wrapText="1"/>
    </xf>
    <xf numFmtId="3" fontId="75" fillId="0" borderId="6" xfId="2" applyNumberFormat="1" applyFont="1" applyBorder="1" applyAlignment="1">
      <alignment horizontal="center" vertical="center" wrapText="1"/>
    </xf>
    <xf numFmtId="0" fontId="79" fillId="0" borderId="0" xfId="0" applyFont="1" applyAlignment="1">
      <alignment vertical="center" wrapText="1"/>
    </xf>
    <xf numFmtId="2" fontId="149" fillId="0" borderId="0" xfId="0" applyNumberFormat="1" applyFont="1" applyAlignment="1">
      <alignment vertical="center" wrapText="1"/>
    </xf>
    <xf numFmtId="0" fontId="108" fillId="0" borderId="0" xfId="0" applyFont="1" applyAlignment="1">
      <alignment vertical="center" wrapText="1"/>
    </xf>
    <xf numFmtId="0" fontId="134" fillId="0" borderId="0" xfId="0" applyFont="1" applyAlignment="1">
      <alignment vertical="center" wrapText="1"/>
    </xf>
    <xf numFmtId="0" fontId="149" fillId="0" borderId="0" xfId="0" applyFont="1" applyAlignment="1">
      <alignment vertical="center" wrapText="1"/>
    </xf>
    <xf numFmtId="2" fontId="148" fillId="0" borderId="0" xfId="2" applyNumberFormat="1" applyFont="1" applyAlignment="1">
      <alignment horizontal="left" vertical="center" wrapText="1"/>
    </xf>
    <xf numFmtId="49" fontId="149" fillId="0" borderId="0" xfId="2" applyNumberFormat="1" applyFont="1" applyAlignment="1">
      <alignment horizontal="left" vertical="center" wrapText="1"/>
    </xf>
    <xf numFmtId="3" fontId="27" fillId="0" borderId="0" xfId="16" applyNumberFormat="1" applyFont="1" applyAlignment="1">
      <alignment vertical="center" wrapText="1"/>
    </xf>
    <xf numFmtId="2" fontId="155" fillId="0" borderId="0" xfId="2" applyNumberFormat="1" applyFont="1" applyAlignment="1">
      <alignment vertical="center" wrapText="1"/>
    </xf>
    <xf numFmtId="3" fontId="124" fillId="4" borderId="33" xfId="16" applyNumberFormat="1" applyFont="1" applyFill="1" applyBorder="1" applyAlignment="1">
      <alignment horizontal="center" vertical="center" wrapText="1"/>
    </xf>
    <xf numFmtId="2" fontId="80" fillId="0" borderId="0" xfId="2" applyNumberFormat="1" applyFont="1" applyAlignment="1">
      <alignment horizontal="left" vertical="center" wrapText="1"/>
    </xf>
    <xf numFmtId="49" fontId="174" fillId="0" borderId="0" xfId="2" applyNumberFormat="1" applyFont="1" applyAlignment="1">
      <alignment horizontal="left" vertical="center" wrapText="1"/>
    </xf>
    <xf numFmtId="2" fontId="148" fillId="0" borderId="0" xfId="0" applyNumberFormat="1" applyFont="1" applyAlignment="1">
      <alignment vertical="center" wrapText="1"/>
    </xf>
    <xf numFmtId="3" fontId="112" fillId="0" borderId="0" xfId="0" applyNumberFormat="1" applyFont="1"/>
    <xf numFmtId="0" fontId="112" fillId="0" borderId="0" xfId="2" applyFont="1"/>
    <xf numFmtId="3" fontId="112" fillId="0" borderId="0" xfId="2" applyNumberFormat="1" applyFont="1"/>
    <xf numFmtId="0" fontId="149" fillId="0" borderId="0" xfId="16" applyFont="1" applyAlignment="1">
      <alignment vertical="center" wrapText="1"/>
    </xf>
    <xf numFmtId="0" fontId="108" fillId="0" borderId="0" xfId="16" applyFont="1" applyAlignment="1">
      <alignment vertical="center" wrapText="1"/>
    </xf>
    <xf numFmtId="0" fontId="8" fillId="0" borderId="0" xfId="0" applyFont="1" applyAlignment="1">
      <alignment horizontal="center" wrapText="1"/>
    </xf>
    <xf numFmtId="0" fontId="11" fillId="0" borderId="0" xfId="0" applyFont="1" applyAlignment="1">
      <alignment horizontal="center" vertical="center" wrapText="1"/>
    </xf>
    <xf numFmtId="0" fontId="13" fillId="0" borderId="0" xfId="0" applyFont="1" applyAlignment="1">
      <alignment horizontal="center"/>
    </xf>
    <xf numFmtId="0" fontId="11" fillId="0" borderId="0" xfId="0" applyFont="1" applyAlignment="1" applyProtection="1">
      <alignment horizontal="center" vertical="center" wrapText="1"/>
      <protection locked="0"/>
    </xf>
    <xf numFmtId="0" fontId="10" fillId="0" borderId="0" xfId="0" applyFont="1" applyAlignment="1">
      <alignment horizontal="center" wrapText="1"/>
    </xf>
    <xf numFmtId="0" fontId="183" fillId="0" borderId="0" xfId="0" applyFont="1" applyAlignment="1">
      <alignment horizontal="left" vertical="center" wrapText="1"/>
    </xf>
    <xf numFmtId="0" fontId="113" fillId="0" borderId="0" xfId="18" applyFont="1" applyAlignment="1">
      <alignment horizontal="left" vertical="center" wrapText="1"/>
    </xf>
    <xf numFmtId="0" fontId="17" fillId="0" borderId="0" xfId="0" applyFont="1" applyAlignment="1">
      <alignment horizontal="center" vertical="center" wrapText="1"/>
    </xf>
    <xf numFmtId="0" fontId="17" fillId="4" borderId="0" xfId="0" applyFont="1" applyFill="1" applyAlignment="1">
      <alignment horizontal="left" vertical="center" wrapText="1"/>
    </xf>
    <xf numFmtId="0" fontId="0" fillId="4" borderId="0" xfId="0" applyFill="1" applyAlignment="1">
      <alignment horizontal="left" vertical="center" wrapText="1"/>
    </xf>
    <xf numFmtId="14" fontId="17" fillId="4" borderId="0" xfId="0" applyNumberFormat="1" applyFont="1" applyFill="1" applyAlignment="1">
      <alignment horizontal="justify" vertical="center" wrapText="1"/>
    </xf>
    <xf numFmtId="0" fontId="0" fillId="4" borderId="0" xfId="0" applyFill="1" applyAlignment="1">
      <alignment horizontal="justify" vertical="center" wrapText="1"/>
    </xf>
    <xf numFmtId="0" fontId="184" fillId="0" borderId="0" xfId="18" applyFont="1" applyAlignment="1">
      <alignment horizontal="left" vertical="center" wrapText="1"/>
    </xf>
    <xf numFmtId="0" fontId="16" fillId="0" borderId="0" xfId="0" applyFont="1" applyAlignment="1">
      <alignment horizontal="center" vertical="center"/>
    </xf>
    <xf numFmtId="14" fontId="126" fillId="6" borderId="36" xfId="19" applyNumberFormat="1" applyFont="1" applyFill="1" applyBorder="1" applyAlignment="1">
      <alignment horizontal="center" vertical="center"/>
    </xf>
    <xf numFmtId="14" fontId="126" fillId="6" borderId="32" xfId="19" applyNumberFormat="1" applyFont="1" applyFill="1" applyBorder="1" applyAlignment="1">
      <alignment horizontal="center" vertical="center"/>
    </xf>
    <xf numFmtId="0" fontId="122" fillId="4" borderId="32" xfId="19" applyFont="1" applyFill="1" applyBorder="1" applyAlignment="1">
      <alignment horizontal="center" vertical="center"/>
    </xf>
    <xf numFmtId="14" fontId="126" fillId="6" borderId="32" xfId="19" applyNumberFormat="1" applyFont="1" applyFill="1" applyBorder="1" applyAlignment="1">
      <alignment horizontal="center" vertical="center" wrapText="1"/>
    </xf>
    <xf numFmtId="0" fontId="16" fillId="0" borderId="0" xfId="0" applyFont="1" applyAlignment="1">
      <alignment horizontal="center" vertical="center" wrapText="1"/>
    </xf>
    <xf numFmtId="49" fontId="174" fillId="0" borderId="0" xfId="2" applyNumberFormat="1" applyFont="1" applyAlignment="1">
      <alignment horizontal="left" vertical="center" wrapText="1"/>
    </xf>
    <xf numFmtId="2" fontId="80" fillId="0" borderId="0" xfId="2" applyNumberFormat="1" applyFont="1" applyAlignment="1">
      <alignment horizontal="left" vertical="center" wrapText="1"/>
    </xf>
    <xf numFmtId="0" fontId="32" fillId="0" borderId="41" xfId="2" applyFont="1" applyBorder="1" applyAlignment="1">
      <alignment horizontal="center" vertical="center" wrapText="1"/>
    </xf>
    <xf numFmtId="0" fontId="32" fillId="0" borderId="40" xfId="2" applyFont="1" applyBorder="1" applyAlignment="1">
      <alignment horizontal="center" vertical="center" wrapText="1"/>
    </xf>
    <xf numFmtId="0" fontId="49" fillId="0" borderId="48" xfId="2" applyFont="1" applyBorder="1" applyAlignment="1">
      <alignment horizontal="center" vertical="center" wrapText="1"/>
    </xf>
    <xf numFmtId="0" fontId="49" fillId="0" borderId="49" xfId="2" applyFont="1" applyBorder="1" applyAlignment="1">
      <alignment horizontal="center" vertical="center" wrapText="1"/>
    </xf>
    <xf numFmtId="0" fontId="49" fillId="0" borderId="50" xfId="2" applyFont="1" applyBorder="1" applyAlignment="1">
      <alignment horizontal="center" vertical="center" wrapText="1"/>
    </xf>
    <xf numFmtId="0" fontId="32" fillId="0" borderId="15" xfId="2" applyFont="1" applyBorder="1" applyAlignment="1">
      <alignment horizontal="center" vertical="center" wrapText="1"/>
    </xf>
    <xf numFmtId="0" fontId="32" fillId="0" borderId="7" xfId="2" applyFont="1" applyBorder="1" applyAlignment="1">
      <alignment horizontal="center" vertical="center" wrapText="1"/>
    </xf>
    <xf numFmtId="49" fontId="21" fillId="0" borderId="0" xfId="0" applyNumberFormat="1" applyFont="1" applyAlignment="1">
      <alignment horizontal="left" vertical="center" wrapText="1"/>
    </xf>
    <xf numFmtId="0" fontId="34" fillId="0" borderId="0" xfId="2" applyFont="1" applyAlignment="1">
      <alignment horizontal="center"/>
    </xf>
    <xf numFmtId="0" fontId="16" fillId="0" borderId="0" xfId="2" applyFont="1" applyAlignment="1">
      <alignment horizontal="center" vertical="center"/>
    </xf>
    <xf numFmtId="0" fontId="7" fillId="2" borderId="0" xfId="5" applyFont="1" applyFill="1" applyAlignment="1">
      <alignment horizontal="center" vertical="center"/>
    </xf>
    <xf numFmtId="0" fontId="22" fillId="0" borderId="5" xfId="2"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11" xfId="2" applyFont="1" applyBorder="1" applyAlignment="1">
      <alignment horizontal="center" vertical="center" wrapText="1"/>
    </xf>
    <xf numFmtId="0" fontId="22" fillId="0" borderId="16" xfId="2" applyFont="1" applyBorder="1" applyAlignment="1">
      <alignment horizontal="center" vertical="center" wrapText="1"/>
    </xf>
    <xf numFmtId="0" fontId="22" fillId="0" borderId="15" xfId="2" applyFont="1" applyBorder="1" applyAlignment="1">
      <alignment horizontal="center" vertical="center" wrapText="1"/>
    </xf>
    <xf numFmtId="0" fontId="22" fillId="0" borderId="0" xfId="2" applyFont="1" applyAlignment="1">
      <alignment horizontal="center" vertical="center" wrapText="1"/>
    </xf>
    <xf numFmtId="0" fontId="52" fillId="0" borderId="16" xfId="2" applyFont="1" applyBorder="1" applyAlignment="1">
      <alignment horizontal="center" vertical="center" wrapText="1"/>
    </xf>
    <xf numFmtId="0" fontId="52" fillId="0" borderId="10" xfId="2" applyFont="1" applyBorder="1" applyAlignment="1">
      <alignment horizontal="center" vertical="center" wrapText="1"/>
    </xf>
    <xf numFmtId="0" fontId="52" fillId="0" borderId="11" xfId="2" applyFont="1" applyBorder="1" applyAlignment="1">
      <alignment horizontal="center" vertical="center" wrapText="1"/>
    </xf>
    <xf numFmtId="0" fontId="32" fillId="0" borderId="45" xfId="2" applyFont="1" applyBorder="1" applyAlignment="1">
      <alignment horizontal="center" vertical="center" wrapText="1"/>
    </xf>
    <xf numFmtId="0" fontId="32" fillId="0" borderId="44" xfId="2" applyFont="1" applyBorder="1" applyAlignment="1">
      <alignment horizontal="center" vertical="center" wrapText="1"/>
    </xf>
    <xf numFmtId="0" fontId="34" fillId="0" borderId="0" xfId="0" applyFont="1" applyAlignment="1">
      <alignment horizontal="center"/>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3" xfId="0" applyFont="1" applyBorder="1" applyAlignment="1">
      <alignment horizontal="center" vertical="center" wrapText="1"/>
    </xf>
    <xf numFmtId="0" fontId="7" fillId="0" borderId="0" xfId="0" applyFont="1" applyAlignment="1" applyProtection="1">
      <alignment horizontal="center" vertical="center" wrapText="1"/>
      <protection locked="0"/>
    </xf>
    <xf numFmtId="49" fontId="21" fillId="0" borderId="0" xfId="2" applyNumberFormat="1" applyFont="1" applyAlignment="1">
      <alignment horizontal="left" vertical="center" wrapText="1"/>
    </xf>
    <xf numFmtId="2" fontId="31" fillId="0" borderId="0" xfId="2" applyNumberFormat="1" applyFont="1" applyAlignment="1">
      <alignment horizontal="left" vertical="center" wrapText="1"/>
    </xf>
    <xf numFmtId="49" fontId="149" fillId="0" borderId="0" xfId="2" applyNumberFormat="1" applyFont="1" applyAlignment="1">
      <alignment horizontal="left" vertical="center" wrapText="1"/>
    </xf>
    <xf numFmtId="2" fontId="148" fillId="0" borderId="0" xfId="2" applyNumberFormat="1" applyFont="1" applyAlignment="1">
      <alignment horizontal="left" vertical="center" wrapText="1"/>
    </xf>
    <xf numFmtId="49" fontId="174" fillId="0" borderId="0" xfId="0" applyNumberFormat="1" applyFont="1" applyAlignment="1">
      <alignment horizontal="left" vertical="center" wrapText="1"/>
    </xf>
    <xf numFmtId="0" fontId="32" fillId="0" borderId="14" xfId="2" applyFont="1" applyBorder="1" applyAlignment="1">
      <alignment horizontal="center" vertical="center" wrapText="1"/>
    </xf>
    <xf numFmtId="0" fontId="32" fillId="0" borderId="6" xfId="2" applyFont="1" applyBorder="1" applyAlignment="1">
      <alignment horizontal="center" vertical="center" wrapText="1"/>
    </xf>
    <xf numFmtId="0" fontId="32" fillId="0" borderId="52" xfId="2" applyFont="1" applyBorder="1" applyAlignment="1">
      <alignment horizontal="center" vertical="center" wrapText="1"/>
    </xf>
    <xf numFmtId="0" fontId="32" fillId="0" borderId="51" xfId="2" applyFont="1" applyBorder="1" applyAlignment="1">
      <alignment horizontal="center" vertical="center" wrapText="1"/>
    </xf>
    <xf numFmtId="0" fontId="21" fillId="0" borderId="0" xfId="0" applyFont="1" applyAlignment="1">
      <alignment horizontal="left" vertical="center" wrapText="1"/>
    </xf>
    <xf numFmtId="0" fontId="52" fillId="0" borderId="15" xfId="2" applyFont="1" applyBorder="1" applyAlignment="1">
      <alignment horizontal="center" vertical="center" wrapText="1"/>
    </xf>
    <xf numFmtId="0" fontId="52" fillId="0" borderId="14" xfId="2" applyFont="1" applyBorder="1" applyAlignment="1">
      <alignment horizontal="center" vertical="center" wrapText="1"/>
    </xf>
    <xf numFmtId="0" fontId="52" fillId="0" borderId="0" xfId="2" applyFont="1" applyAlignment="1">
      <alignment horizontal="center" vertical="center" wrapText="1"/>
    </xf>
    <xf numFmtId="0" fontId="141" fillId="0" borderId="0" xfId="2" applyFont="1" applyAlignment="1">
      <alignment horizontal="center" vertical="center" wrapText="1"/>
    </xf>
    <xf numFmtId="49" fontId="174" fillId="0" borderId="0" xfId="0" applyNumberFormat="1" applyFont="1" applyBorder="1" applyAlignment="1">
      <alignment horizontal="left" vertical="center" wrapText="1"/>
    </xf>
    <xf numFmtId="0" fontId="142" fillId="0" borderId="0" xfId="2" applyFont="1" applyAlignment="1">
      <alignment horizontal="center" vertical="center" wrapText="1"/>
    </xf>
    <xf numFmtId="0" fontId="16" fillId="0" borderId="0" xfId="2" applyFont="1" applyAlignment="1">
      <alignment horizontal="center" vertical="center" wrapText="1"/>
    </xf>
    <xf numFmtId="0" fontId="52" fillId="0" borderId="5" xfId="2" applyFont="1" applyBorder="1" applyAlignment="1">
      <alignment horizontal="center" vertical="center" wrapText="1"/>
    </xf>
    <xf numFmtId="0" fontId="52" fillId="0" borderId="4" xfId="2" applyFont="1" applyBorder="1" applyAlignment="1">
      <alignment horizontal="center" vertical="center" wrapText="1"/>
    </xf>
    <xf numFmtId="0" fontId="186" fillId="0" borderId="64" xfId="2" applyFont="1" applyBorder="1" applyAlignment="1">
      <alignment horizontal="center" vertical="center" wrapText="1"/>
    </xf>
    <xf numFmtId="0" fontId="186" fillId="0" borderId="65" xfId="2" applyFont="1" applyBorder="1" applyAlignment="1">
      <alignment horizontal="center" vertical="center" wrapText="1"/>
    </xf>
    <xf numFmtId="0" fontId="186" fillId="0" borderId="66" xfId="2" applyFont="1" applyBorder="1" applyAlignment="1">
      <alignment horizontal="center" vertical="center" wrapText="1"/>
    </xf>
    <xf numFmtId="0" fontId="182" fillId="0" borderId="0" xfId="2" applyFont="1" applyAlignment="1">
      <alignment horizontal="left" vertical="center" wrapText="1"/>
    </xf>
    <xf numFmtId="0" fontId="32" fillId="0" borderId="11" xfId="0" applyFont="1" applyBorder="1" applyAlignment="1">
      <alignment horizontal="center" vertical="center" wrapText="1"/>
    </xf>
    <xf numFmtId="0" fontId="32" fillId="0" borderId="10" xfId="0" applyFont="1" applyBorder="1" applyAlignment="1">
      <alignment horizontal="center" vertical="center" wrapText="1"/>
    </xf>
    <xf numFmtId="2" fontId="38" fillId="0" borderId="0" xfId="0" applyNumberFormat="1" applyFont="1" applyAlignment="1">
      <alignment horizontal="left" vertical="center" wrapText="1"/>
    </xf>
    <xf numFmtId="0" fontId="52" fillId="0" borderId="5"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8" xfId="0" applyFont="1" applyBorder="1" applyAlignment="1">
      <alignment horizontal="center" vertical="center" wrapText="1"/>
    </xf>
    <xf numFmtId="0" fontId="52" fillId="0" borderId="11"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14" xfId="0" applyFont="1" applyBorder="1" applyAlignment="1">
      <alignment horizontal="center" vertical="center" wrapText="1"/>
    </xf>
    <xf numFmtId="0" fontId="31" fillId="0" borderId="0" xfId="0" applyFont="1" applyBorder="1" applyAlignment="1">
      <alignment horizontal="left" vertical="center" wrapText="1"/>
    </xf>
    <xf numFmtId="0" fontId="21" fillId="0" borderId="0" xfId="0" applyFont="1" applyBorder="1" applyAlignment="1">
      <alignment horizontal="left" vertical="center" wrapText="1"/>
    </xf>
    <xf numFmtId="0" fontId="6" fillId="0" borderId="0" xfId="0" applyFont="1" applyBorder="1" applyAlignment="1">
      <alignment horizontal="center" vertical="center"/>
    </xf>
    <xf numFmtId="0" fontId="65" fillId="0" borderId="5" xfId="0" applyFont="1" applyBorder="1" applyAlignment="1">
      <alignment horizontal="center" vertical="center" wrapText="1"/>
    </xf>
    <xf numFmtId="0" fontId="65" fillId="0" borderId="3" xfId="0" applyFont="1" applyBorder="1" applyAlignment="1">
      <alignment horizontal="center" vertical="center" wrapText="1"/>
    </xf>
    <xf numFmtId="0" fontId="151" fillId="0" borderId="0" xfId="0" applyFont="1" applyBorder="1" applyAlignment="1">
      <alignment horizontal="center" vertical="center"/>
    </xf>
    <xf numFmtId="0" fontId="131" fillId="0" borderId="0" xfId="0" applyFont="1" applyBorder="1" applyAlignment="1">
      <alignment horizontal="center" vertical="center" wrapText="1"/>
    </xf>
    <xf numFmtId="0" fontId="152" fillId="0" borderId="0" xfId="0" applyFont="1" applyBorder="1" applyAlignment="1">
      <alignment horizontal="center" vertical="center" wrapText="1"/>
    </xf>
    <xf numFmtId="0" fontId="21" fillId="0" borderId="0" xfId="2" applyFont="1" applyAlignment="1">
      <alignment horizontal="left" vertical="center" wrapText="1"/>
    </xf>
    <xf numFmtId="0" fontId="103" fillId="0" borderId="3" xfId="2" applyBorder="1" applyAlignment="1">
      <alignment horizontal="center" vertical="center" wrapText="1"/>
    </xf>
    <xf numFmtId="0" fontId="72" fillId="0" borderId="0" xfId="2" applyFont="1" applyAlignment="1">
      <alignment horizontal="center" vertical="center" wrapText="1"/>
    </xf>
    <xf numFmtId="49" fontId="149" fillId="0" borderId="0" xfId="0" applyNumberFormat="1" applyFont="1" applyAlignment="1">
      <alignment horizontal="left" vertical="center" wrapText="1"/>
    </xf>
    <xf numFmtId="0" fontId="52" fillId="0" borderId="9" xfId="2" applyFont="1" applyBorder="1" applyAlignment="1">
      <alignment horizontal="center" vertical="center" wrapText="1"/>
    </xf>
    <xf numFmtId="0" fontId="52" fillId="0" borderId="8" xfId="2" applyFont="1" applyBorder="1" applyAlignment="1">
      <alignment horizontal="center" vertical="center" wrapText="1"/>
    </xf>
    <xf numFmtId="0" fontId="64" fillId="0" borderId="0" xfId="2" applyFont="1" applyAlignment="1">
      <alignment horizontal="center" vertical="center" wrapText="1"/>
    </xf>
    <xf numFmtId="0" fontId="130" fillId="0" borderId="0" xfId="2" applyFont="1" applyAlignment="1">
      <alignment horizontal="center" vertical="center" wrapText="1"/>
    </xf>
    <xf numFmtId="0" fontId="55" fillId="0" borderId="5"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3" xfId="0" applyFont="1" applyBorder="1" applyAlignment="1">
      <alignment horizontal="center" vertical="center" wrapText="1"/>
    </xf>
    <xf numFmtId="0" fontId="150" fillId="0" borderId="0" xfId="0" applyFont="1" applyBorder="1" applyAlignment="1">
      <alignment horizontal="center" vertical="center" wrapText="1"/>
    </xf>
    <xf numFmtId="0" fontId="141" fillId="0" borderId="0" xfId="0" applyFont="1" applyBorder="1" applyAlignment="1">
      <alignment horizontal="center" vertical="center" wrapText="1"/>
    </xf>
    <xf numFmtId="0" fontId="17" fillId="0" borderId="1" xfId="0" applyFont="1" applyBorder="1" applyAlignment="1">
      <alignment horizontal="center" vertical="center"/>
    </xf>
    <xf numFmtId="0" fontId="17" fillId="0" borderId="9" xfId="0" applyFont="1" applyBorder="1" applyAlignment="1">
      <alignment horizontal="center" vertical="center"/>
    </xf>
    <xf numFmtId="0" fontId="17" fillId="0" borderId="8" xfId="0" applyFont="1" applyBorder="1" applyAlignment="1">
      <alignment horizontal="center" vertical="center"/>
    </xf>
    <xf numFmtId="0" fontId="41" fillId="0" borderId="15"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11" xfId="0" applyFont="1" applyBorder="1" applyAlignment="1">
      <alignment horizontal="center" vertical="center" wrapText="1"/>
    </xf>
    <xf numFmtId="0" fontId="41" fillId="0" borderId="10" xfId="0" applyFont="1" applyBorder="1" applyAlignment="1">
      <alignment horizontal="center" vertical="center" wrapText="1"/>
    </xf>
    <xf numFmtId="0" fontId="49" fillId="0" borderId="11" xfId="2" applyFont="1" applyBorder="1" applyAlignment="1">
      <alignment horizontal="center" vertical="center" wrapText="1"/>
    </xf>
    <xf numFmtId="0" fontId="49" fillId="0" borderId="10" xfId="2" applyFont="1" applyBorder="1" applyAlignment="1">
      <alignment horizontal="center" vertical="center" wrapText="1"/>
    </xf>
    <xf numFmtId="0" fontId="6" fillId="0" borderId="0" xfId="2" applyFont="1" applyAlignment="1">
      <alignment horizontal="center" vertical="center"/>
    </xf>
    <xf numFmtId="0" fontId="123" fillId="2" borderId="0" xfId="5" applyFont="1" applyFill="1" applyAlignment="1">
      <alignment horizontal="center" vertical="center"/>
    </xf>
    <xf numFmtId="3" fontId="104" fillId="4" borderId="22" xfId="3" applyNumberFormat="1" applyFont="1" applyFill="1" applyBorder="1" applyAlignment="1">
      <alignment horizontal="center" vertical="center" wrapText="1"/>
    </xf>
    <xf numFmtId="3" fontId="104" fillId="4" borderId="23" xfId="3" applyNumberFormat="1" applyFont="1" applyFill="1" applyBorder="1" applyAlignment="1">
      <alignment horizontal="center" vertical="center" wrapText="1"/>
    </xf>
    <xf numFmtId="3" fontId="104" fillId="4" borderId="24" xfId="3" applyNumberFormat="1" applyFont="1" applyFill="1" applyBorder="1" applyAlignment="1">
      <alignment horizontal="center" vertical="center" wrapText="1"/>
    </xf>
    <xf numFmtId="3" fontId="104" fillId="4" borderId="18" xfId="3" applyNumberFormat="1" applyFont="1" applyFill="1" applyBorder="1" applyAlignment="1">
      <alignment horizontal="center" vertical="center" wrapText="1"/>
    </xf>
    <xf numFmtId="3" fontId="104" fillId="4" borderId="25" xfId="3" applyNumberFormat="1" applyFont="1" applyFill="1" applyBorder="1" applyAlignment="1">
      <alignment horizontal="center" vertical="center" wrapText="1"/>
    </xf>
    <xf numFmtId="3" fontId="104" fillId="4" borderId="26" xfId="3" applyNumberFormat="1" applyFont="1" applyFill="1" applyBorder="1" applyAlignment="1">
      <alignment horizontal="center" vertical="center" wrapText="1"/>
    </xf>
    <xf numFmtId="3" fontId="104" fillId="4" borderId="0" xfId="3" applyNumberFormat="1" applyFont="1" applyFill="1" applyAlignment="1">
      <alignment horizontal="center" vertical="center" wrapText="1"/>
    </xf>
    <xf numFmtId="0" fontId="104" fillId="4" borderId="0" xfId="2" applyFont="1" applyFill="1" applyAlignment="1">
      <alignment horizontal="center" vertical="center" wrapText="1"/>
    </xf>
    <xf numFmtId="0" fontId="104" fillId="4" borderId="31" xfId="2" applyFont="1" applyFill="1" applyBorder="1" applyAlignment="1">
      <alignment horizontal="center" vertical="center" wrapText="1"/>
    </xf>
    <xf numFmtId="0" fontId="104" fillId="4" borderId="26" xfId="2" applyFont="1" applyFill="1" applyBorder="1" applyAlignment="1">
      <alignment horizontal="center" vertical="center" wrapText="1"/>
    </xf>
    <xf numFmtId="3" fontId="125" fillId="4" borderId="26" xfId="3" applyNumberFormat="1" applyFont="1" applyFill="1" applyBorder="1" applyAlignment="1">
      <alignment horizontal="center" vertical="center" wrapText="1"/>
    </xf>
    <xf numFmtId="3" fontId="125" fillId="4" borderId="0" xfId="3" applyNumberFormat="1" applyFont="1" applyFill="1" applyAlignment="1">
      <alignment horizontal="center" vertical="center" wrapText="1"/>
    </xf>
    <xf numFmtId="0" fontId="121" fillId="0" borderId="0" xfId="2" applyFont="1" applyAlignment="1">
      <alignment horizontal="center" vertical="center"/>
    </xf>
    <xf numFmtId="0" fontId="134" fillId="2" borderId="0" xfId="0" applyFont="1" applyFill="1" applyAlignment="1">
      <alignment horizontal="left" wrapText="1"/>
    </xf>
    <xf numFmtId="0" fontId="125" fillId="4" borderId="0" xfId="2" applyFont="1" applyFill="1" applyAlignment="1">
      <alignment horizontal="center" vertical="center" wrapText="1"/>
    </xf>
    <xf numFmtId="0" fontId="125" fillId="4" borderId="31" xfId="2" applyFont="1" applyFill="1" applyBorder="1" applyAlignment="1">
      <alignment horizontal="center" vertical="center" wrapText="1"/>
    </xf>
    <xf numFmtId="0" fontId="125" fillId="4" borderId="26" xfId="2" applyFont="1" applyFill="1" applyBorder="1" applyAlignment="1">
      <alignment horizontal="center" vertical="center" wrapText="1"/>
    </xf>
    <xf numFmtId="2" fontId="39" fillId="0" borderId="0" xfId="2" applyNumberFormat="1" applyFont="1" applyAlignment="1">
      <alignment horizontal="left" vertical="center" wrapText="1"/>
    </xf>
    <xf numFmtId="0" fontId="87" fillId="2" borderId="0" xfId="0" applyFont="1" applyFill="1" applyAlignment="1">
      <alignment horizontal="left" wrapText="1"/>
    </xf>
    <xf numFmtId="0" fontId="104" fillId="4" borderId="18" xfId="2" applyFont="1" applyFill="1" applyBorder="1" applyAlignment="1">
      <alignment horizontal="center" vertical="center" wrapText="1"/>
    </xf>
    <xf numFmtId="0" fontId="104" fillId="4" borderId="25" xfId="2" applyFont="1" applyFill="1" applyBorder="1" applyAlignment="1">
      <alignment horizontal="center" vertical="center" wrapText="1"/>
    </xf>
    <xf numFmtId="0" fontId="104" fillId="4" borderId="19" xfId="2" applyFont="1" applyFill="1" applyBorder="1" applyAlignment="1">
      <alignment horizontal="center" vertical="center" wrapText="1"/>
    </xf>
    <xf numFmtId="0" fontId="49" fillId="0" borderId="26" xfId="2" applyFont="1" applyBorder="1" applyAlignment="1">
      <alignment horizontal="center" vertical="center" wrapText="1"/>
    </xf>
    <xf numFmtId="0" fontId="49" fillId="0" borderId="0" xfId="2" applyFont="1" applyAlignment="1">
      <alignment horizontal="center" vertical="center" wrapText="1"/>
    </xf>
    <xf numFmtId="0" fontId="137" fillId="4" borderId="26" xfId="2" applyFont="1" applyFill="1" applyBorder="1" applyAlignment="1">
      <alignment horizontal="center" vertical="center" wrapText="1"/>
    </xf>
    <xf numFmtId="0" fontId="137" fillId="4" borderId="31" xfId="2" applyFont="1" applyFill="1" applyBorder="1" applyAlignment="1">
      <alignment horizontal="center" vertical="center" wrapText="1"/>
    </xf>
    <xf numFmtId="3" fontId="124" fillId="4" borderId="32" xfId="16" applyNumberFormat="1" applyFont="1" applyFill="1" applyBorder="1" applyAlignment="1">
      <alignment horizontal="center" vertical="center" wrapText="1"/>
    </xf>
    <xf numFmtId="3" fontId="124" fillId="4" borderId="34" xfId="16" applyNumberFormat="1" applyFont="1" applyFill="1" applyBorder="1" applyAlignment="1">
      <alignment horizontal="center" vertical="center" wrapText="1"/>
    </xf>
    <xf numFmtId="3" fontId="124" fillId="4" borderId="35" xfId="16" applyNumberFormat="1" applyFont="1" applyFill="1" applyBorder="1" applyAlignment="1">
      <alignment horizontal="center" vertical="center" wrapText="1"/>
    </xf>
    <xf numFmtId="3" fontId="124" fillId="4" borderId="38" xfId="16" applyNumberFormat="1" applyFont="1" applyFill="1" applyBorder="1" applyAlignment="1">
      <alignment horizontal="center" vertical="center" wrapText="1"/>
    </xf>
    <xf numFmtId="0" fontId="125" fillId="4" borderId="32" xfId="16" applyFont="1" applyFill="1" applyBorder="1" applyAlignment="1">
      <alignment horizontal="center" vertical="center"/>
    </xf>
    <xf numFmtId="0" fontId="125" fillId="4" borderId="30" xfId="16" applyFont="1" applyFill="1" applyBorder="1" applyAlignment="1">
      <alignment horizontal="center" vertical="center"/>
    </xf>
    <xf numFmtId="0" fontId="34" fillId="4" borderId="0" xfId="16" applyFont="1" applyFill="1" applyAlignment="1">
      <alignment horizontal="center"/>
    </xf>
    <xf numFmtId="0" fontId="121" fillId="4" borderId="0" xfId="16" applyFont="1" applyFill="1" applyAlignment="1">
      <alignment horizontal="center" vertical="center" wrapText="1"/>
    </xf>
    <xf numFmtId="0" fontId="123" fillId="0" borderId="0" xfId="5" applyFont="1" applyAlignment="1">
      <alignment horizontal="center" vertical="center"/>
    </xf>
    <xf numFmtId="0" fontId="135" fillId="0" borderId="0" xfId="16" applyFont="1" applyBorder="1" applyAlignment="1">
      <alignment horizontal="center"/>
    </xf>
    <xf numFmtId="0" fontId="135" fillId="4" borderId="0" xfId="16" applyFont="1" applyFill="1" applyBorder="1" applyAlignment="1">
      <alignment horizontal="center"/>
    </xf>
    <xf numFmtId="0" fontId="135" fillId="4" borderId="0" xfId="16" applyFont="1" applyFill="1" applyBorder="1" applyAlignment="1">
      <alignment horizontal="center" vertical="center"/>
    </xf>
    <xf numFmtId="0" fontId="135" fillId="0" borderId="0" xfId="16" applyFont="1" applyBorder="1" applyAlignment="1">
      <alignment horizontal="center" vertical="center"/>
    </xf>
    <xf numFmtId="0" fontId="121" fillId="0" borderId="0" xfId="0" applyFont="1" applyAlignment="1">
      <alignment horizontal="center" vertical="center" wrapText="1"/>
    </xf>
    <xf numFmtId="0" fontId="123" fillId="0" borderId="0" xfId="0" applyFont="1" applyAlignment="1" applyProtection="1">
      <alignment horizontal="center" vertical="center" wrapText="1"/>
      <protection locked="0"/>
    </xf>
    <xf numFmtId="0" fontId="112" fillId="4" borderId="0" xfId="0" applyFont="1" applyFill="1" applyBorder="1" applyAlignment="1">
      <alignment horizontal="center"/>
    </xf>
    <xf numFmtId="0" fontId="121" fillId="0" borderId="0" xfId="0" applyFont="1" applyAlignment="1">
      <alignment horizontal="center" vertical="center"/>
    </xf>
    <xf numFmtId="0" fontId="104" fillId="6" borderId="34" xfId="0" applyFont="1" applyFill="1" applyBorder="1" applyAlignment="1">
      <alignment horizontal="center" vertical="center"/>
    </xf>
    <xf numFmtId="0" fontId="104" fillId="6" borderId="35" xfId="0" applyFont="1" applyFill="1" applyBorder="1" applyAlignment="1">
      <alignment horizontal="center" vertical="center"/>
    </xf>
    <xf numFmtId="0" fontId="104" fillId="6" borderId="38" xfId="0" applyFont="1" applyFill="1" applyBorder="1" applyAlignment="1">
      <alignment horizontal="center" vertical="center"/>
    </xf>
    <xf numFmtId="0" fontId="182" fillId="0" borderId="0" xfId="0" applyFont="1" applyAlignment="1">
      <alignment horizontal="left" vertical="top" wrapText="1"/>
    </xf>
    <xf numFmtId="0" fontId="104" fillId="0" borderId="18" xfId="0" applyFont="1" applyBorder="1" applyAlignment="1">
      <alignment horizontal="center" vertical="center" wrapText="1"/>
    </xf>
    <xf numFmtId="0" fontId="104" fillId="0" borderId="20" xfId="0" applyFont="1" applyBorder="1" applyAlignment="1">
      <alignment horizontal="center" vertical="center" wrapText="1"/>
    </xf>
    <xf numFmtId="0" fontId="104" fillId="0" borderId="18" xfId="0" applyFont="1" applyBorder="1" applyAlignment="1">
      <alignment horizontal="center" wrapText="1"/>
    </xf>
    <xf numFmtId="0" fontId="104" fillId="0" borderId="25" xfId="0" applyFont="1" applyBorder="1" applyAlignment="1">
      <alignment horizontal="center" wrapText="1"/>
    </xf>
    <xf numFmtId="0" fontId="104" fillId="0" borderId="19" xfId="0" applyFont="1" applyBorder="1" applyAlignment="1">
      <alignment horizontal="center" wrapText="1"/>
    </xf>
    <xf numFmtId="0" fontId="142" fillId="6" borderId="0" xfId="0" applyFont="1" applyFill="1" applyBorder="1" applyAlignment="1">
      <alignment horizontal="center" vertical="center"/>
    </xf>
    <xf numFmtId="0" fontId="144" fillId="0" borderId="0" xfId="2"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145" fillId="0" borderId="1" xfId="2" applyFont="1" applyBorder="1" applyAlignment="1">
      <alignment horizontal="center" vertical="center" wrapText="1"/>
    </xf>
    <xf numFmtId="0" fontId="75" fillId="0" borderId="9" xfId="0" applyFont="1" applyBorder="1" applyAlignment="1">
      <alignment horizontal="center" vertical="center" wrapText="1"/>
    </xf>
    <xf numFmtId="0" fontId="75" fillId="0" borderId="8" xfId="0" applyFont="1" applyBorder="1" applyAlignment="1">
      <alignment horizontal="center" vertical="center" wrapText="1"/>
    </xf>
    <xf numFmtId="0" fontId="145" fillId="0" borderId="9" xfId="2" applyFont="1" applyBorder="1" applyAlignment="1">
      <alignment horizontal="center" vertical="center" wrapText="1"/>
    </xf>
    <xf numFmtId="0" fontId="145" fillId="0" borderId="8" xfId="2" applyFont="1" applyBorder="1" applyAlignment="1">
      <alignment horizontal="center" vertical="center" wrapText="1"/>
    </xf>
    <xf numFmtId="0" fontId="52" fillId="0" borderId="7" xfId="2" applyFont="1" applyBorder="1" applyAlignment="1">
      <alignment horizontal="center" vertical="center" wrapText="1"/>
    </xf>
    <xf numFmtId="0" fontId="52" fillId="0" borderId="17" xfId="2" applyFont="1" applyBorder="1" applyAlignment="1">
      <alignment horizontal="center" vertical="center" wrapText="1"/>
    </xf>
    <xf numFmtId="0" fontId="52" fillId="0" borderId="6" xfId="2" applyFont="1" applyBorder="1" applyAlignment="1">
      <alignment horizontal="center" vertical="center" wrapText="1"/>
    </xf>
    <xf numFmtId="0" fontId="182" fillId="0" borderId="0" xfId="3" applyFont="1" applyAlignment="1">
      <alignment horizontal="left" wrapText="1"/>
    </xf>
    <xf numFmtId="0" fontId="121" fillId="0" borderId="0" xfId="3" applyFont="1" applyAlignment="1">
      <alignment horizontal="center" vertical="center" wrapText="1"/>
    </xf>
    <xf numFmtId="0" fontId="123" fillId="0" borderId="0" xfId="3" applyFont="1" applyAlignment="1" applyProtection="1">
      <alignment horizontal="center" vertical="center" wrapText="1"/>
      <protection locked="0"/>
    </xf>
    <xf numFmtId="0" fontId="104" fillId="0" borderId="32" xfId="3" applyFont="1" applyBorder="1" applyAlignment="1">
      <alignment horizontal="center" vertical="center" wrapText="1"/>
    </xf>
    <xf numFmtId="0" fontId="104" fillId="0" borderId="30" xfId="3" applyFont="1" applyBorder="1" applyAlignment="1">
      <alignment horizontal="center" vertical="center" wrapText="1"/>
    </xf>
    <xf numFmtId="0" fontId="104" fillId="0" borderId="33" xfId="3" applyFont="1" applyBorder="1" applyAlignment="1">
      <alignment horizontal="center" vertical="center" wrapText="1"/>
    </xf>
    <xf numFmtId="0" fontId="104" fillId="0" borderId="18" xfId="3" applyFont="1" applyBorder="1" applyAlignment="1">
      <alignment horizontal="center" vertical="center" wrapText="1"/>
    </xf>
    <xf numFmtId="0" fontId="104" fillId="0" borderId="26" xfId="3" applyFont="1" applyBorder="1" applyAlignment="1">
      <alignment horizontal="center" vertical="center" wrapText="1"/>
    </xf>
    <xf numFmtId="0" fontId="104" fillId="0" borderId="20" xfId="3" applyFont="1" applyBorder="1" applyAlignment="1">
      <alignment horizontal="center" vertical="center" wrapText="1"/>
    </xf>
    <xf numFmtId="0" fontId="126" fillId="0" borderId="18" xfId="3" applyFont="1" applyBorder="1" applyAlignment="1">
      <alignment horizontal="center" vertical="center" wrapText="1"/>
    </xf>
    <xf numFmtId="0" fontId="126" fillId="0" borderId="19" xfId="3" applyFont="1" applyBorder="1" applyAlignment="1">
      <alignment horizontal="center" vertical="center" wrapText="1"/>
    </xf>
    <xf numFmtId="0" fontId="126" fillId="0" borderId="20" xfId="3" applyFont="1" applyBorder="1" applyAlignment="1">
      <alignment horizontal="center" vertical="center" wrapText="1"/>
    </xf>
    <xf numFmtId="0" fontId="126" fillId="0" borderId="21" xfId="3" applyFont="1" applyBorder="1" applyAlignment="1">
      <alignment horizontal="center" vertical="center" wrapText="1"/>
    </xf>
    <xf numFmtId="0" fontId="126" fillId="0" borderId="34" xfId="3" applyFont="1" applyBorder="1" applyAlignment="1">
      <alignment horizontal="center" vertical="center" wrapText="1"/>
    </xf>
    <xf numFmtId="0" fontId="126" fillId="0" borderId="35" xfId="3" applyFont="1" applyBorder="1" applyAlignment="1">
      <alignment horizontal="center" vertical="center" wrapText="1"/>
    </xf>
    <xf numFmtId="0" fontId="126" fillId="0" borderId="38" xfId="3" applyFont="1" applyBorder="1" applyAlignment="1">
      <alignment horizontal="center" vertical="center" wrapText="1"/>
    </xf>
    <xf numFmtId="0" fontId="126" fillId="0" borderId="26" xfId="3" applyFont="1" applyBorder="1" applyAlignment="1">
      <alignment horizontal="center" vertical="center" wrapText="1"/>
    </xf>
    <xf numFmtId="0" fontId="126" fillId="0" borderId="31" xfId="3" applyFont="1" applyBorder="1" applyAlignment="1">
      <alignment horizontal="center" vertical="center" wrapText="1"/>
    </xf>
    <xf numFmtId="0" fontId="182" fillId="0" borderId="0" xfId="16" applyFont="1" applyAlignment="1">
      <alignment horizontal="left" vertical="top" wrapText="1"/>
    </xf>
    <xf numFmtId="0" fontId="34" fillId="0" borderId="0" xfId="16" applyFont="1" applyAlignment="1">
      <alignment horizontal="center"/>
    </xf>
    <xf numFmtId="0" fontId="65" fillId="0" borderId="5" xfId="16" applyFont="1" applyBorder="1" applyAlignment="1">
      <alignment horizontal="center" vertical="center" wrapText="1"/>
    </xf>
    <xf numFmtId="0" fontId="65" fillId="0" borderId="4" xfId="16" applyFont="1" applyBorder="1" applyAlignment="1">
      <alignment horizontal="center" vertical="center" wrapText="1"/>
    </xf>
    <xf numFmtId="0" fontId="65" fillId="0" borderId="3" xfId="16" applyFont="1" applyBorder="1" applyAlignment="1">
      <alignment horizontal="center" vertical="center" wrapText="1"/>
    </xf>
    <xf numFmtId="0" fontId="52" fillId="0" borderId="5" xfId="16" applyFont="1" applyBorder="1" applyAlignment="1">
      <alignment horizontal="center" vertical="center" wrapText="1"/>
    </xf>
    <xf numFmtId="0" fontId="52" fillId="0" borderId="4" xfId="16" applyFont="1" applyBorder="1" applyAlignment="1">
      <alignment horizontal="center" vertical="center" wrapText="1"/>
    </xf>
    <xf numFmtId="0" fontId="52" fillId="0" borderId="11" xfId="16" applyFont="1" applyBorder="1" applyAlignment="1">
      <alignment horizontal="center" vertical="center" wrapText="1"/>
    </xf>
    <xf numFmtId="0" fontId="52" fillId="0" borderId="10" xfId="16" applyFont="1" applyBorder="1" applyAlignment="1">
      <alignment horizontal="center" vertical="center" wrapText="1"/>
    </xf>
    <xf numFmtId="0" fontId="52" fillId="0" borderId="15" xfId="16" applyFont="1" applyBorder="1" applyAlignment="1">
      <alignment horizontal="center" vertical="center" wrapText="1"/>
    </xf>
    <xf numFmtId="0" fontId="52" fillId="0" borderId="14" xfId="16" applyFont="1" applyBorder="1" applyAlignment="1">
      <alignment horizontal="center" vertical="center" wrapText="1"/>
    </xf>
    <xf numFmtId="0" fontId="52" fillId="0" borderId="16" xfId="16" applyFont="1" applyBorder="1" applyAlignment="1">
      <alignment horizontal="center" vertical="center" wrapText="1"/>
    </xf>
    <xf numFmtId="0" fontId="52" fillId="0" borderId="0" xfId="16" applyFont="1" applyBorder="1" applyAlignment="1">
      <alignment horizontal="center" vertical="center" wrapText="1"/>
    </xf>
    <xf numFmtId="0" fontId="16" fillId="0" borderId="0" xfId="16" applyFont="1" applyAlignment="1">
      <alignment horizontal="center" vertical="center" wrapText="1"/>
    </xf>
  </cellXfs>
  <cellStyles count="67">
    <cellStyle name="20% - Énfasis1" xfId="40" builtinId="30" customBuiltin="1"/>
    <cellStyle name="20% - Énfasis2" xfId="44" builtinId="34" customBuiltin="1"/>
    <cellStyle name="20% - Énfasis3" xfId="48" builtinId="38" customBuiltin="1"/>
    <cellStyle name="20% - Énfasis4" xfId="52" builtinId="42" customBuiltin="1"/>
    <cellStyle name="20% - Énfasis5" xfId="56" builtinId="46" customBuiltin="1"/>
    <cellStyle name="20% - Énfasis6" xfId="60" builtinId="50" customBuiltin="1"/>
    <cellStyle name="40% - Énfasis1" xfId="41" builtinId="31" customBuiltin="1"/>
    <cellStyle name="40% - Énfasis2" xfId="45" builtinId="35" customBuiltin="1"/>
    <cellStyle name="40% - Énfasis3" xfId="49" builtinId="39" customBuiltin="1"/>
    <cellStyle name="40% - Énfasis4" xfId="53" builtinId="43" customBuiltin="1"/>
    <cellStyle name="40% - Énfasis5" xfId="57" builtinId="47" customBuiltin="1"/>
    <cellStyle name="40% - Énfasis6" xfId="61" builtinId="51" customBuiltin="1"/>
    <cellStyle name="60% - Énfasis1" xfId="42" builtinId="32" customBuiltin="1"/>
    <cellStyle name="60% - Énfasis2" xfId="46" builtinId="36" customBuiltin="1"/>
    <cellStyle name="60% - Énfasis3" xfId="50" builtinId="40" customBuiltin="1"/>
    <cellStyle name="60% - Énfasis4" xfId="54" builtinId="44" customBuiltin="1"/>
    <cellStyle name="60% - Énfasis5" xfId="58" builtinId="48" customBuiltin="1"/>
    <cellStyle name="60% - Énfasis6" xfId="62" builtinId="52" customBuiltin="1"/>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visitado 2" xfId="66" xr:uid="{1E426F77-E271-47CE-8F1B-FB56E9398194}"/>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37">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9C0006"/>
      </font>
    </dxf>
    <dxf>
      <font>
        <condense val="0"/>
        <extend val="0"/>
        <color indexed="10"/>
      </font>
    </dxf>
    <dxf>
      <font>
        <condense val="0"/>
        <extend val="0"/>
        <color indexed="10"/>
      </font>
    </dxf>
    <dxf>
      <font>
        <condense val="0"/>
        <extend val="0"/>
        <color indexed="10"/>
      </font>
    </dxf>
    <dxf>
      <font>
        <condense val="0"/>
        <extend val="0"/>
        <color indexed="1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008000"/>
      <color rgb="FF006600"/>
      <color rgb="FFFFCCCC"/>
      <color rgb="FFFFFF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1.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3.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5.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7.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5228-43F2-8707-62D5CADDA4AD}"/>
              </c:ext>
            </c:extLst>
          </c:dPt>
          <c:dPt>
            <c:idx val="1"/>
            <c:bubble3D val="0"/>
            <c:spPr>
              <a:solidFill>
                <a:srgbClr val="993366"/>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1246128</c:v>
                </c:pt>
                <c:pt idx="1">
                  <c:v>735890</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22.202880160376203</c:v>
                </c:pt>
                <c:pt idx="1">
                  <c:v>25.617441662408449</c:v>
                </c:pt>
                <c:pt idx="2">
                  <c:v>19.269136048160401</c:v>
                </c:pt>
                <c:pt idx="3">
                  <c:v>21.229872293170462</c:v>
                </c:pt>
                <c:pt idx="4">
                  <c:v>29.717040717503895</c:v>
                </c:pt>
                <c:pt idx="5">
                  <c:v>27.239887615394906</c:v>
                </c:pt>
                <c:pt idx="6">
                  <c:v>23.956126047824618</c:v>
                </c:pt>
                <c:pt idx="7">
                  <c:v>24.743206944652595</c:v>
                </c:pt>
                <c:pt idx="8">
                  <c:v>15.316640337975656</c:v>
                </c:pt>
                <c:pt idx="9">
                  <c:v>25.1776949914257</c:v>
                </c:pt>
                <c:pt idx="10">
                  <c:v>23.396317469745341</c:v>
                </c:pt>
                <c:pt idx="11">
                  <c:v>30.26260836550022</c:v>
                </c:pt>
                <c:pt idx="12">
                  <c:v>25.970154566244585</c:v>
                </c:pt>
                <c:pt idx="13">
                  <c:v>28.319731827523594</c:v>
                </c:pt>
                <c:pt idx="14">
                  <c:v>16.964159562944474</c:v>
                </c:pt>
                <c:pt idx="15">
                  <c:v>17.718950329751419</c:v>
                </c:pt>
                <c:pt idx="16">
                  <c:v>18.506131549609812</c:v>
                </c:pt>
                <c:pt idx="17">
                  <c:v>24.723874256584537</c:v>
                </c:pt>
                <c:pt idx="18" formatCode="General">
                  <c:v>22.411047838945674</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36.783625419201428</c:v>
                </c:pt>
                <c:pt idx="1">
                  <c:v>30.686850621699882</c:v>
                </c:pt>
                <c:pt idx="2">
                  <c:v>26.547924077713375</c:v>
                </c:pt>
                <c:pt idx="3">
                  <c:v>27.620766240977236</c:v>
                </c:pt>
                <c:pt idx="4">
                  <c:v>30.342330203376985</c:v>
                </c:pt>
                <c:pt idx="5">
                  <c:v>34.995317308121123</c:v>
                </c:pt>
                <c:pt idx="6">
                  <c:v>27.179870274463607</c:v>
                </c:pt>
                <c:pt idx="7">
                  <c:v>26.362934184890999</c:v>
                </c:pt>
                <c:pt idx="8">
                  <c:v>28.699483715553296</c:v>
                </c:pt>
                <c:pt idx="9">
                  <c:v>32.113417302347585</c:v>
                </c:pt>
                <c:pt idx="10">
                  <c:v>23.789813646150421</c:v>
                </c:pt>
                <c:pt idx="11">
                  <c:v>31.042207175852685</c:v>
                </c:pt>
                <c:pt idx="12">
                  <c:v>28.415451285382499</c:v>
                </c:pt>
                <c:pt idx="13">
                  <c:v>34.748688069916398</c:v>
                </c:pt>
                <c:pt idx="14">
                  <c:v>27.970611783544484</c:v>
                </c:pt>
                <c:pt idx="15">
                  <c:v>23.458930959738044</c:v>
                </c:pt>
                <c:pt idx="16">
                  <c:v>29.473244147157189</c:v>
                </c:pt>
                <c:pt idx="17">
                  <c:v>26.93288020390824</c:v>
                </c:pt>
                <c:pt idx="18" formatCode="General">
                  <c:v>30.300322990712395</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22.917855181569532</c:v>
                </c:pt>
                <c:pt idx="1">
                  <c:v>26.969425992164879</c:v>
                </c:pt>
                <c:pt idx="2">
                  <c:v>33.177442224930971</c:v>
                </c:pt>
                <c:pt idx="3">
                  <c:v>33.02332037756802</c:v>
                </c:pt>
                <c:pt idx="4">
                  <c:v>27.876963240557497</c:v>
                </c:pt>
                <c:pt idx="5">
                  <c:v>19.939347990902199</c:v>
                </c:pt>
                <c:pt idx="6">
                  <c:v>31.023510059834646</c:v>
                </c:pt>
                <c:pt idx="7">
                  <c:v>29.510162203290179</c:v>
                </c:pt>
                <c:pt idx="8">
                  <c:v>33.95432728681326</c:v>
                </c:pt>
                <c:pt idx="9">
                  <c:v>28.103009875229141</c:v>
                </c:pt>
                <c:pt idx="10">
                  <c:v>25.048258965030811</c:v>
                </c:pt>
                <c:pt idx="11">
                  <c:v>29.024868695817251</c:v>
                </c:pt>
                <c:pt idx="12">
                  <c:v>22.61499034517125</c:v>
                </c:pt>
                <c:pt idx="13">
                  <c:v>25.298800806113693</c:v>
                </c:pt>
                <c:pt idx="14">
                  <c:v>30.480855272453258</c:v>
                </c:pt>
                <c:pt idx="15">
                  <c:v>31.752063828805976</c:v>
                </c:pt>
                <c:pt idx="16">
                  <c:v>25.494704570791527</c:v>
                </c:pt>
                <c:pt idx="17">
                  <c:v>21.389124893797792</c:v>
                </c:pt>
                <c:pt idx="18" formatCode="General">
                  <c:v>27.866596620488075</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18.09563923885284</c:v>
                </c:pt>
                <c:pt idx="1">
                  <c:v>16.726281723726792</c:v>
                </c:pt>
                <c:pt idx="2">
                  <c:v>21.005497649195252</c:v>
                </c:pt>
                <c:pt idx="3">
                  <c:v>18.126041088284286</c:v>
                </c:pt>
                <c:pt idx="4">
                  <c:v>12.063665838561624</c:v>
                </c:pt>
                <c:pt idx="5">
                  <c:v>17.825447085581768</c:v>
                </c:pt>
                <c:pt idx="6">
                  <c:v>17.840493617877126</c:v>
                </c:pt>
                <c:pt idx="7">
                  <c:v>19.383696667166227</c:v>
                </c:pt>
                <c:pt idx="8">
                  <c:v>22.029548659657788</c:v>
                </c:pt>
                <c:pt idx="9">
                  <c:v>14.605877830997576</c:v>
                </c:pt>
                <c:pt idx="10">
                  <c:v>27.765609919073427</c:v>
                </c:pt>
                <c:pt idx="11">
                  <c:v>9.6703157628298424</c:v>
                </c:pt>
                <c:pt idx="12">
                  <c:v>22.999403803201666</c:v>
                </c:pt>
                <c:pt idx="13">
                  <c:v>11.632779296446316</c:v>
                </c:pt>
                <c:pt idx="14">
                  <c:v>24.584373381057787</c:v>
                </c:pt>
                <c:pt idx="15">
                  <c:v>27.070054881704561</c:v>
                </c:pt>
                <c:pt idx="16">
                  <c:v>26.525919732441473</c:v>
                </c:pt>
                <c:pt idx="17">
                  <c:v>26.95412064570943</c:v>
                </c:pt>
                <c:pt idx="18" formatCode="General">
                  <c:v>19.422032549853853</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27.108300405548793</c:v>
                </c:pt>
                <c:pt idx="1">
                  <c:v>30.762937205972591</c:v>
                </c:pt>
                <c:pt idx="2">
                  <c:v>24.393008974964573</c:v>
                </c:pt>
                <c:pt idx="3">
                  <c:v>25.929944728900342</c:v>
                </c:pt>
                <c:pt idx="4">
                  <c:v>33.79381344570006</c:v>
                </c:pt>
                <c:pt idx="5">
                  <c:v>33.148811462064472</c:v>
                </c:pt>
                <c:pt idx="6">
                  <c:v>29.158069592586116</c:v>
                </c:pt>
                <c:pt idx="7">
                  <c:v>30.692559596161821</c:v>
                </c:pt>
                <c:pt idx="8">
                  <c:v>19.644160158979055</c:v>
                </c:pt>
                <c:pt idx="9">
                  <c:v>29.48410774877086</c:v>
                </c:pt>
                <c:pt idx="10">
                  <c:v>32.389444201762728</c:v>
                </c:pt>
                <c:pt idx="11">
                  <c:v>33.502395830414436</c:v>
                </c:pt>
                <c:pt idx="12">
                  <c:v>33.727212319070873</c:v>
                </c:pt>
                <c:pt idx="13">
                  <c:v>32.047779258021542</c:v>
                </c:pt>
                <c:pt idx="14">
                  <c:v>22.494223443452196</c:v>
                </c:pt>
                <c:pt idx="15">
                  <c:v>24.295850354762418</c:v>
                </c:pt>
                <c:pt idx="16">
                  <c:v>25.187292555713608</c:v>
                </c:pt>
                <c:pt idx="17">
                  <c:v>33.847048560628089</c:v>
                </c:pt>
                <c:pt idx="18" formatCode="General">
                  <c:v>27.812873106797419</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44.910460294625011</c:v>
                </c:pt>
                <c:pt idx="1">
                  <c:v>36.850582941296786</c:v>
                </c:pt>
                <c:pt idx="2">
                  <c:v>33.607305936073061</c:v>
                </c:pt>
                <c:pt idx="3">
                  <c:v>33.735715981146789</c:v>
                </c:pt>
                <c:pt idx="4">
                  <c:v>34.504884121815742</c:v>
                </c:pt>
                <c:pt idx="5">
                  <c:v>42.586562466080537</c:v>
                </c:pt>
                <c:pt idx="6">
                  <c:v>33.081832488197236</c:v>
                </c:pt>
                <c:pt idx="7">
                  <c:v>32.701740336627154</c:v>
                </c:pt>
                <c:pt idx="8">
                  <c:v>36.808153886758475</c:v>
                </c:pt>
                <c:pt idx="9">
                  <c:v>37.606121459732705</c:v>
                </c:pt>
                <c:pt idx="10">
                  <c:v>32.934193283141042</c:v>
                </c:pt>
                <c:pt idx="11">
                  <c:v>34.365455207778744</c:v>
                </c:pt>
                <c:pt idx="12">
                  <c:v>36.902897755178692</c:v>
                </c:pt>
                <c:pt idx="13">
                  <c:v>39.323051911396121</c:v>
                </c:pt>
                <c:pt idx="14">
                  <c:v>37.088615499906325</c:v>
                </c:pt>
                <c:pt idx="15">
                  <c:v>32.166390529550888</c:v>
                </c:pt>
                <c:pt idx="16">
                  <c:v>40.11379800853485</c:v>
                </c:pt>
                <c:pt idx="17">
                  <c:v>36.871183483570803</c:v>
                </c:pt>
                <c:pt idx="18" formatCode="General">
                  <c:v>37.603732074104876</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27.981239299826193</c:v>
                </c:pt>
                <c:pt idx="1">
                  <c:v>32.386479852730616</c:v>
                </c:pt>
                <c:pt idx="2">
                  <c:v>41.999685088962366</c:v>
                </c:pt>
                <c:pt idx="3">
                  <c:v>40.334339289952865</c:v>
                </c:pt>
                <c:pt idx="4">
                  <c:v>31.701302432484198</c:v>
                </c:pt>
                <c:pt idx="5">
                  <c:v>24.264626071854988</c:v>
                </c:pt>
                <c:pt idx="6">
                  <c:v>37.760097919216648</c:v>
                </c:pt>
                <c:pt idx="7">
                  <c:v>36.605700067211025</c:v>
                </c:pt>
                <c:pt idx="8">
                  <c:v>43.547685954262469</c:v>
                </c:pt>
                <c:pt idx="9">
                  <c:v>32.909770791496435</c:v>
                </c:pt>
                <c:pt idx="10">
                  <c:v>34.67636251509623</c:v>
                </c:pt>
                <c:pt idx="11">
                  <c:v>32.13214896180682</c:v>
                </c:pt>
                <c:pt idx="12">
                  <c:v>29.369889925750442</c:v>
                </c:pt>
                <c:pt idx="13">
                  <c:v>28.629168830582337</c:v>
                </c:pt>
                <c:pt idx="14">
                  <c:v>40.417161056641476</c:v>
                </c:pt>
                <c:pt idx="15">
                  <c:v>43.537759115686697</c:v>
                </c:pt>
                <c:pt idx="16">
                  <c:v>34.698909435751538</c:v>
                </c:pt>
                <c:pt idx="17">
                  <c:v>29.281767955801104</c:v>
                </c:pt>
                <c:pt idx="18" formatCode="General">
                  <c:v>34.583394819097705</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5.3226879574184722E-3"/>
                  <c:y val="-2.4024024024024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5.322687957418496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5.3226879574184965E-3"/>
                  <c:y val="4.8048048048047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1.921921921921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1.2012012012012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'32dictcasaadpot'!$Q$11:$Q$29</c:f>
              <c:strCache>
                <c:ptCount val="19"/>
                <c:pt idx="0">
                  <c:v>Andalucía</c:v>
                </c:pt>
                <c:pt idx="1">
                  <c:v>Extremadura</c:v>
                </c:pt>
                <c:pt idx="2">
                  <c:v>Castilla y León</c:v>
                </c:pt>
                <c:pt idx="3">
                  <c:v>País Vasco</c:v>
                </c:pt>
                <c:pt idx="4">
                  <c:v>Rioja, La</c:v>
                </c:pt>
                <c:pt idx="5">
                  <c:v>Cataluña</c:v>
                </c:pt>
                <c:pt idx="6">
                  <c:v>Castilla - La Mancha</c:v>
                </c:pt>
                <c:pt idx="7">
                  <c:v>Balears, Illes</c:v>
                </c:pt>
                <c:pt idx="8">
                  <c:v>TOTAL</c:v>
                </c:pt>
                <c:pt idx="9">
                  <c:v>Madrid, Comunidad de</c:v>
                </c:pt>
                <c:pt idx="10">
                  <c:v>Comunitat Valenciana</c:v>
                </c:pt>
                <c:pt idx="11">
                  <c:v>Navarra, Comunidad Foral de</c:v>
                </c:pt>
                <c:pt idx="12">
                  <c:v>Murcia, Región de</c:v>
                </c:pt>
                <c:pt idx="13">
                  <c:v>Aragón</c:v>
                </c:pt>
                <c:pt idx="14">
                  <c:v>Cantabria</c:v>
                </c:pt>
                <c:pt idx="15">
                  <c:v>Ceuta y Melilla</c:v>
                </c:pt>
                <c:pt idx="16">
                  <c:v>Asturias, Principado de</c:v>
                </c:pt>
                <c:pt idx="17">
                  <c:v>Canarias</c:v>
                </c:pt>
                <c:pt idx="18">
                  <c:v>Galicia</c:v>
                </c:pt>
              </c:strCache>
            </c:strRef>
          </c:cat>
          <c:val>
            <c:numRef>
              <c:f>'32dictcasaadpot'!$R$11:$R$29</c:f>
              <c:numCache>
                <c:formatCode>#,##0.00</c:formatCode>
                <c:ptCount val="19"/>
                <c:pt idx="0">
                  <c:v>35.528257389920725</c:v>
                </c:pt>
                <c:pt idx="1">
                  <c:v>33.772974599433311</c:v>
                </c:pt>
                <c:pt idx="2">
                  <c:v>33.070841825705642</c:v>
                </c:pt>
                <c:pt idx="3">
                  <c:v>32.20732229008722</c:v>
                </c:pt>
                <c:pt idx="4">
                  <c:v>31.800757793977532</c:v>
                </c:pt>
                <c:pt idx="5">
                  <c:v>30.890486001787405</c:v>
                </c:pt>
                <c:pt idx="6">
                  <c:v>29.918085088036975</c:v>
                </c:pt>
                <c:pt idx="7">
                  <c:v>29.450240376753769</c:v>
                </c:pt>
                <c:pt idx="8">
                  <c:v>28.525537352998221</c:v>
                </c:pt>
                <c:pt idx="9">
                  <c:v>27.96969052125683</c:v>
                </c:pt>
                <c:pt idx="10">
                  <c:v>25.768475330924762</c:v>
                </c:pt>
                <c:pt idx="11">
                  <c:v>25.711102769335092</c:v>
                </c:pt>
                <c:pt idx="12">
                  <c:v>24.881468352670748</c:v>
                </c:pt>
                <c:pt idx="13">
                  <c:v>24.160245264966409</c:v>
                </c:pt>
                <c:pt idx="14">
                  <c:v>22.495435301671382</c:v>
                </c:pt>
                <c:pt idx="15">
                  <c:v>21.138649425287355</c:v>
                </c:pt>
                <c:pt idx="16">
                  <c:v>20.774462279459645</c:v>
                </c:pt>
                <c:pt idx="17">
                  <c:v>19.240397624622265</c:v>
                </c:pt>
                <c:pt idx="18">
                  <c:v>16.2730302044246</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max val="38"/>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568"/>
        <c:crosses val="autoZero"/>
        <c:crossBetween val="between"/>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registradas sobre</a:t>
            </a:r>
            <a:r>
              <a:rPr lang="es-ES" baseline="0">
                <a:solidFill>
                  <a:srgbClr val="008000"/>
                </a:solidFill>
              </a:rPr>
              <a:t> la población </a:t>
            </a:r>
            <a:endParaRPr lang="es-ES">
              <a:solidFill>
                <a:srgbClr val="008000"/>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Andalucía</c:v>
                </c:pt>
                <c:pt idx="5">
                  <c:v>Cataluña</c:v>
                </c:pt>
                <c:pt idx="6">
                  <c:v>Castilla - La Mancha</c:v>
                </c:pt>
                <c:pt idx="7">
                  <c:v>Asturias, Principado de</c:v>
                </c:pt>
                <c:pt idx="8">
                  <c:v>TOTAL</c:v>
                </c:pt>
                <c:pt idx="9">
                  <c:v>Cantabria</c:v>
                </c:pt>
                <c:pt idx="10">
                  <c:v>Aragón</c:v>
                </c:pt>
                <c:pt idx="11">
                  <c:v>Comunitat Valenciana</c:v>
                </c:pt>
                <c:pt idx="12">
                  <c:v>Madrid, Comunidad de</c:v>
                </c:pt>
                <c:pt idx="13">
                  <c:v>Murcia, Región de</c:v>
                </c:pt>
                <c:pt idx="14">
                  <c:v>Navarra, Comunidad Foral de</c:v>
                </c:pt>
                <c:pt idx="15">
                  <c:v>Balears, Illes</c:v>
                </c:pt>
                <c:pt idx="16">
                  <c:v>Galicia</c:v>
                </c:pt>
                <c:pt idx="17">
                  <c:v>Ceuta y Melilla</c:v>
                </c:pt>
                <c:pt idx="18">
                  <c:v>Canarias</c:v>
                </c:pt>
              </c:strCache>
            </c:strRef>
          </c:cat>
          <c:val>
            <c:numRef>
              <c:f>'34bdictcasaad'!$AF$11:$AF$29</c:f>
              <c:numCache>
                <c:formatCode>0.00</c:formatCode>
                <c:ptCount val="19"/>
                <c:pt idx="0">
                  <c:v>5.8417490545033255</c:v>
                </c:pt>
                <c:pt idx="1">
                  <c:v>5.0850353137939468</c:v>
                </c:pt>
                <c:pt idx="2">
                  <c:v>4.8968086168294116</c:v>
                </c:pt>
                <c:pt idx="3">
                  <c:v>4.4878610113947639</c:v>
                </c:pt>
                <c:pt idx="4">
                  <c:v>4.4275257314715875</c:v>
                </c:pt>
                <c:pt idx="5">
                  <c:v>4.2563775848659384</c:v>
                </c:pt>
                <c:pt idx="6">
                  <c:v>4.2322701142975916</c:v>
                </c:pt>
                <c:pt idx="7">
                  <c:v>3.9730497967961793</c:v>
                </c:pt>
                <c:pt idx="8">
                  <c:v>3.9046192298352307</c:v>
                </c:pt>
                <c:pt idx="9">
                  <c:v>3.8362243737029669</c:v>
                </c:pt>
                <c:pt idx="10">
                  <c:v>3.5413843881407958</c:v>
                </c:pt>
                <c:pt idx="11">
                  <c:v>3.3433251524572878</c:v>
                </c:pt>
                <c:pt idx="12">
                  <c:v>3.3291311491751676</c:v>
                </c:pt>
                <c:pt idx="13">
                  <c:v>3.3004584829889771</c:v>
                </c:pt>
                <c:pt idx="14">
                  <c:v>3.2096466259634759</c:v>
                </c:pt>
                <c:pt idx="15">
                  <c:v>3.0707377954796558</c:v>
                </c:pt>
                <c:pt idx="16">
                  <c:v>2.9312094137024718</c:v>
                </c:pt>
                <c:pt idx="17">
                  <c:v>2.7730330195902884</c:v>
                </c:pt>
                <c:pt idx="18">
                  <c:v>2.1858823789292314</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453E-4DCC-AC52-3D21E1227FCF}"/>
              </c:ext>
            </c:extLst>
          </c:dPt>
          <c:dPt>
            <c:idx val="9"/>
            <c:invertIfNegative val="0"/>
            <c:bubble3D val="0"/>
            <c:spPr>
              <a:solidFill>
                <a:srgbClr val="C5E0B4"/>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País Vasco</c:v>
                </c:pt>
                <c:pt idx="1">
                  <c:v>Castilla y León</c:v>
                </c:pt>
                <c:pt idx="2">
                  <c:v>Ceuta y Melilla</c:v>
                </c:pt>
                <c:pt idx="3">
                  <c:v>Andalucía</c:v>
                </c:pt>
                <c:pt idx="4">
                  <c:v>Extremadura</c:v>
                </c:pt>
                <c:pt idx="5">
                  <c:v>Murcia, Región de</c:v>
                </c:pt>
                <c:pt idx="6">
                  <c:v>Cantabria</c:v>
                </c:pt>
                <c:pt idx="7">
                  <c:v>Rioja, La</c:v>
                </c:pt>
                <c:pt idx="8">
                  <c:v>Cataluña</c:v>
                </c:pt>
                <c:pt idx="9">
                  <c:v>TOTAL</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1.679473466168282</c:v>
                </c:pt>
                <c:pt idx="1">
                  <c:v>1.6595013189212648</c:v>
                </c:pt>
                <c:pt idx="2">
                  <c:v>1.6410474998001972</c:v>
                </c:pt>
                <c:pt idx="3">
                  <c:v>1.5680920233211515</c:v>
                </c:pt>
                <c:pt idx="4">
                  <c:v>1.5007794857549277</c:v>
                </c:pt>
                <c:pt idx="5">
                  <c:v>1.4038826963386684</c:v>
                </c:pt>
                <c:pt idx="6">
                  <c:v>1.3611320446152519</c:v>
                </c:pt>
                <c:pt idx="7">
                  <c:v>1.3510080965232576</c:v>
                </c:pt>
                <c:pt idx="8">
                  <c:v>1.3229608265545594</c:v>
                </c:pt>
                <c:pt idx="9">
                  <c:v>1.2838929924319775</c:v>
                </c:pt>
                <c:pt idx="10">
                  <c:v>1.2633369809395749</c:v>
                </c:pt>
                <c:pt idx="11">
                  <c:v>1.223504886307494</c:v>
                </c:pt>
                <c:pt idx="12">
                  <c:v>1.1681946195052781</c:v>
                </c:pt>
                <c:pt idx="13">
                  <c:v>1.1100646763310609</c:v>
                </c:pt>
                <c:pt idx="14">
                  <c:v>1.0312018716658922</c:v>
                </c:pt>
                <c:pt idx="15">
                  <c:v>1.0049760306013462</c:v>
                </c:pt>
                <c:pt idx="16">
                  <c:v>0.96438254256155709</c:v>
                </c:pt>
                <c:pt idx="17">
                  <c:v>0.96110997817204058</c:v>
                </c:pt>
                <c:pt idx="18">
                  <c:v>0.91669576658840235</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 La Mancha</c:v>
                </c:pt>
                <c:pt idx="4">
                  <c:v>Murcia, Región de</c:v>
                </c:pt>
                <c:pt idx="5">
                  <c:v>Castilla y León</c:v>
                </c:pt>
                <c:pt idx="6">
                  <c:v>País Vasco</c:v>
                </c:pt>
                <c:pt idx="7">
                  <c:v>TOTAL</c:v>
                </c:pt>
                <c:pt idx="8">
                  <c:v>Balears, Illes</c:v>
                </c:pt>
                <c:pt idx="9">
                  <c:v>Ceuta y Melilla</c:v>
                </c:pt>
                <c:pt idx="10">
                  <c:v>Rioja, La</c:v>
                </c:pt>
                <c:pt idx="11">
                  <c:v>Cantabria</c:v>
                </c:pt>
                <c:pt idx="12">
                  <c:v>Madrid, Comunidad de</c:v>
                </c:pt>
                <c:pt idx="13">
                  <c:v>Comunitat Valenciana</c:v>
                </c:pt>
                <c:pt idx="14">
                  <c:v>Asturias, Principado de</c:v>
                </c:pt>
                <c:pt idx="15">
                  <c:v>Aragón</c:v>
                </c:pt>
                <c:pt idx="16">
                  <c:v>Navarra, Comunidad Foral de</c:v>
                </c:pt>
                <c:pt idx="17">
                  <c:v>Canarias</c:v>
                </c:pt>
                <c:pt idx="18">
                  <c:v>Galicia</c:v>
                </c:pt>
              </c:strCache>
            </c:strRef>
          </c:cat>
          <c:val>
            <c:numRef>
              <c:f>'34bdictcasaad'!$AR$11:$AR$29</c:f>
              <c:numCache>
                <c:formatCode>0.00</c:formatCode>
                <c:ptCount val="19"/>
                <c:pt idx="0">
                  <c:v>8.36550356977836</c:v>
                </c:pt>
                <c:pt idx="1">
                  <c:v>7.9632950821882709</c:v>
                </c:pt>
                <c:pt idx="2">
                  <c:v>7.1142639979731443</c:v>
                </c:pt>
                <c:pt idx="3">
                  <c:v>6.6162763374324429</c:v>
                </c:pt>
                <c:pt idx="4">
                  <c:v>6.327516479130348</c:v>
                </c:pt>
                <c:pt idx="5">
                  <c:v>6.2299938618251174</c:v>
                </c:pt>
                <c:pt idx="6">
                  <c:v>6.2230791912627703</c:v>
                </c:pt>
                <c:pt idx="7">
                  <c:v>6.0552160968708026</c:v>
                </c:pt>
                <c:pt idx="8">
                  <c:v>6.0465354728616312</c:v>
                </c:pt>
                <c:pt idx="9">
                  <c:v>5.904839920813707</c:v>
                </c:pt>
                <c:pt idx="10">
                  <c:v>5.7996754812963207</c:v>
                </c:pt>
                <c:pt idx="11">
                  <c:v>5.1739292856044123</c:v>
                </c:pt>
                <c:pt idx="12">
                  <c:v>5.1317966602930598</c:v>
                </c:pt>
                <c:pt idx="13">
                  <c:v>5.1011498111860787</c:v>
                </c:pt>
                <c:pt idx="14">
                  <c:v>4.7397051653582993</c:v>
                </c:pt>
                <c:pt idx="15">
                  <c:v>4.6398733254161719</c:v>
                </c:pt>
                <c:pt idx="16">
                  <c:v>4.3606889118623933</c:v>
                </c:pt>
                <c:pt idx="17">
                  <c:v>3.6983535085460035</c:v>
                </c:pt>
                <c:pt idx="18">
                  <c:v>3.1785701791211869</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Castilla y León</c:v>
                </c:pt>
                <c:pt idx="2">
                  <c:v>Extremadura</c:v>
                </c:pt>
                <c:pt idx="3">
                  <c:v>Cataluña</c:v>
                </c:pt>
                <c:pt idx="4">
                  <c:v>Rioja, La</c:v>
                </c:pt>
                <c:pt idx="5">
                  <c:v>Castilla - La Mancha</c:v>
                </c:pt>
                <c:pt idx="6">
                  <c:v>País Vasco</c:v>
                </c:pt>
                <c:pt idx="7">
                  <c:v>Madrid, Comunidad de</c:v>
                </c:pt>
                <c:pt idx="8">
                  <c:v>Balears, Illes</c:v>
                </c:pt>
                <c:pt idx="9">
                  <c:v>TOTAL</c:v>
                </c:pt>
                <c:pt idx="10">
                  <c:v>Murcia, Región de</c:v>
                </c:pt>
                <c:pt idx="11">
                  <c:v>Comunitat Valenciana</c:v>
                </c:pt>
                <c:pt idx="12">
                  <c:v>Navarra, Comunidad Foral de</c:v>
                </c:pt>
                <c:pt idx="13">
                  <c:v>Aragón</c:v>
                </c:pt>
                <c:pt idx="14">
                  <c:v>Cantabria</c:v>
                </c:pt>
                <c:pt idx="15">
                  <c:v>Ceuta y Melilla</c:v>
                </c:pt>
                <c:pt idx="16">
                  <c:v>Asturias, Principado de</c:v>
                </c:pt>
                <c:pt idx="17">
                  <c:v>Canarias</c:v>
                </c:pt>
                <c:pt idx="18">
                  <c:v>Galicia</c:v>
                </c:pt>
              </c:strCache>
            </c:strRef>
          </c:cat>
          <c:val>
            <c:numRef>
              <c:f>'34bdictcasaad'!$AX$11:$AX$29</c:f>
              <c:numCache>
                <c:formatCode>0.00</c:formatCode>
                <c:ptCount val="19"/>
                <c:pt idx="0">
                  <c:v>41.691532148164299</c:v>
                </c:pt>
                <c:pt idx="1">
                  <c:v>38.898644056974234</c:v>
                </c:pt>
                <c:pt idx="2">
                  <c:v>38.847889287922442</c:v>
                </c:pt>
                <c:pt idx="3">
                  <c:v>38.52041436531249</c:v>
                </c:pt>
                <c:pt idx="4">
                  <c:v>37.350427350427353</c:v>
                </c:pt>
                <c:pt idx="5">
                  <c:v>36.839130887405005</c:v>
                </c:pt>
                <c:pt idx="6">
                  <c:v>36.575875486381321</c:v>
                </c:pt>
                <c:pt idx="7">
                  <c:v>34.90876833845104</c:v>
                </c:pt>
                <c:pt idx="8">
                  <c:v>34.631353180771725</c:v>
                </c:pt>
                <c:pt idx="9">
                  <c:v>33.915335838790952</c:v>
                </c:pt>
                <c:pt idx="10">
                  <c:v>29.774546869787613</c:v>
                </c:pt>
                <c:pt idx="11">
                  <c:v>29.772704320602873</c:v>
                </c:pt>
                <c:pt idx="12">
                  <c:v>29.691576252590515</c:v>
                </c:pt>
                <c:pt idx="13">
                  <c:v>29.254725195922759</c:v>
                </c:pt>
                <c:pt idx="14">
                  <c:v>28.18155211940881</c:v>
                </c:pt>
                <c:pt idx="15">
                  <c:v>27.685203774342501</c:v>
                </c:pt>
                <c:pt idx="16">
                  <c:v>25.680216927783444</c:v>
                </c:pt>
                <c:pt idx="17">
                  <c:v>20.762457688846993</c:v>
                </c:pt>
                <c:pt idx="18">
                  <c:v>17.846585246372406</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'35ResolGraAltaBaj'!$AA$11:$AA$34</c:f>
              <c:numCache>
                <c:formatCode>m/d/yyyy</c:formatCode>
                <c:ptCount val="2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numCache>
            </c:numRef>
          </c:cat>
          <c:val>
            <c:numRef>
              <c:f>'35ResolGraAltaBaj'!$AB$11:$AB$34</c:f>
              <c:numCache>
                <c:formatCode>0</c:formatCode>
                <c:ptCount val="24"/>
                <c:pt idx="0">
                  <c:v>18267</c:v>
                </c:pt>
                <c:pt idx="1">
                  <c:v>25352</c:v>
                </c:pt>
                <c:pt idx="2">
                  <c:v>25720</c:v>
                </c:pt>
                <c:pt idx="3">
                  <c:v>26707</c:v>
                </c:pt>
                <c:pt idx="4">
                  <c:v>28175</c:v>
                </c:pt>
                <c:pt idx="5">
                  <c:v>28047</c:v>
                </c:pt>
                <c:pt idx="6">
                  <c:v>26363</c:v>
                </c:pt>
                <c:pt idx="7">
                  <c:v>16420</c:v>
                </c:pt>
                <c:pt idx="8">
                  <c:v>22330</c:v>
                </c:pt>
                <c:pt idx="9">
                  <c:v>29317</c:v>
                </c:pt>
                <c:pt idx="10">
                  <c:v>28155</c:v>
                </c:pt>
                <c:pt idx="11">
                  <c:v>24865</c:v>
                </c:pt>
                <c:pt idx="12">
                  <c:v>20377</c:v>
                </c:pt>
                <c:pt idx="13">
                  <c:v>25448</c:v>
                </c:pt>
                <c:pt idx="14">
                  <c:v>31825</c:v>
                </c:pt>
                <c:pt idx="15">
                  <c:v>29337</c:v>
                </c:pt>
                <c:pt idx="16">
                  <c:v>27733</c:v>
                </c:pt>
                <c:pt idx="17">
                  <c:v>30967</c:v>
                </c:pt>
                <c:pt idx="18">
                  <c:v>28674</c:v>
                </c:pt>
                <c:pt idx="19">
                  <c:v>19988</c:v>
                </c:pt>
                <c:pt idx="20">
                  <c:v>27552</c:v>
                </c:pt>
                <c:pt idx="21">
                  <c:v>29104</c:v>
                </c:pt>
                <c:pt idx="22">
                  <c:v>30634</c:v>
                </c:pt>
                <c:pt idx="23">
                  <c:v>28835</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2"/>
              </a:solidFill>
              <a:round/>
            </a:ln>
            <a:effectLst/>
          </c:spPr>
          <c:marker>
            <c:symbol val="none"/>
          </c:marker>
          <c:cat>
            <c:numRef>
              <c:f>'35ResolGraAltaBaj'!$AA$11:$AA$34</c:f>
              <c:numCache>
                <c:formatCode>m/d/yyyy</c:formatCode>
                <c:ptCount val="2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numCache>
            </c:numRef>
          </c:cat>
          <c:val>
            <c:numRef>
              <c:f>'35ResolGraAltaBaj'!$AC$11:$AC$34</c:f>
              <c:numCache>
                <c:formatCode>0</c:formatCode>
                <c:ptCount val="24"/>
                <c:pt idx="0">
                  <c:v>21435</c:v>
                </c:pt>
                <c:pt idx="1">
                  <c:v>23543</c:v>
                </c:pt>
                <c:pt idx="2">
                  <c:v>23592</c:v>
                </c:pt>
                <c:pt idx="3">
                  <c:v>18034</c:v>
                </c:pt>
                <c:pt idx="4">
                  <c:v>15503</c:v>
                </c:pt>
                <c:pt idx="5">
                  <c:v>18622</c:v>
                </c:pt>
                <c:pt idx="6">
                  <c:v>16904</c:v>
                </c:pt>
                <c:pt idx="7">
                  <c:v>20385</c:v>
                </c:pt>
                <c:pt idx="8">
                  <c:v>19468</c:v>
                </c:pt>
                <c:pt idx="9">
                  <c:v>17136</c:v>
                </c:pt>
                <c:pt idx="10">
                  <c:v>19590</c:v>
                </c:pt>
                <c:pt idx="11">
                  <c:v>26807</c:v>
                </c:pt>
                <c:pt idx="12">
                  <c:v>22366</c:v>
                </c:pt>
                <c:pt idx="13">
                  <c:v>23602</c:v>
                </c:pt>
                <c:pt idx="14">
                  <c:v>22165</c:v>
                </c:pt>
                <c:pt idx="15">
                  <c:v>20494</c:v>
                </c:pt>
                <c:pt idx="16">
                  <c:v>19944</c:v>
                </c:pt>
                <c:pt idx="17">
                  <c:v>20368</c:v>
                </c:pt>
                <c:pt idx="18">
                  <c:v>20566</c:v>
                </c:pt>
                <c:pt idx="19">
                  <c:v>21716</c:v>
                </c:pt>
                <c:pt idx="20">
                  <c:v>21574</c:v>
                </c:pt>
                <c:pt idx="21">
                  <c:v>17287</c:v>
                </c:pt>
                <c:pt idx="22">
                  <c:v>17693</c:v>
                </c:pt>
                <c:pt idx="23">
                  <c:v>20499</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4826</c:v>
                </c:pt>
                <c:pt idx="1">
                  <c:v>111137</c:v>
                </c:pt>
                <c:pt idx="2">
                  <c:v>61984</c:v>
                </c:pt>
                <c:pt idx="3">
                  <c:v>83834</c:v>
                </c:pt>
                <c:pt idx="4">
                  <c:v>89162</c:v>
                </c:pt>
                <c:pt idx="5">
                  <c:v>137890</c:v>
                </c:pt>
                <c:pt idx="6">
                  <c:v>390441</c:v>
                </c:pt>
                <c:pt idx="7">
                  <c:v>970934</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rgbClr val="0080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422621</c:v>
                </c:pt>
                <c:pt idx="1">
                  <c:v>51170</c:v>
                </c:pt>
                <c:pt idx="2">
                  <c:v>43882</c:v>
                </c:pt>
                <c:pt idx="3">
                  <c:v>39461</c:v>
                </c:pt>
                <c:pt idx="4">
                  <c:v>57712</c:v>
                </c:pt>
                <c:pt idx="5">
                  <c:v>23164</c:v>
                </c:pt>
                <c:pt idx="6">
                  <c:v>146929</c:v>
                </c:pt>
                <c:pt idx="7">
                  <c:v>89947</c:v>
                </c:pt>
                <c:pt idx="8">
                  <c:v>354754</c:v>
                </c:pt>
                <c:pt idx="9">
                  <c:v>185933</c:v>
                </c:pt>
                <c:pt idx="10">
                  <c:v>56834</c:v>
                </c:pt>
                <c:pt idx="11">
                  <c:v>79633</c:v>
                </c:pt>
                <c:pt idx="12">
                  <c:v>224953</c:v>
                </c:pt>
                <c:pt idx="13">
                  <c:v>55440</c:v>
                </c:pt>
                <c:pt idx="14">
                  <c:v>21291</c:v>
                </c:pt>
                <c:pt idx="15">
                  <c:v>108983</c:v>
                </c:pt>
                <c:pt idx="16">
                  <c:v>14358</c:v>
                </c:pt>
                <c:pt idx="17">
                  <c:v>4953</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rgbClr val="008000"/>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rgbClr val="008000"/>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Resoluciones de</a:t>
            </a:r>
            <a:r>
              <a:rPr lang="es-ES" baseline="0"/>
              <a:t> grado </a:t>
            </a:r>
            <a:r>
              <a:rPr lang="es-ES"/>
              <a:t>por sexo</a:t>
            </a:r>
          </a:p>
        </c:rich>
      </c:tx>
      <c:layout>
        <c:manualLayout>
          <c:xMode val="edge"/>
          <c:yMode val="edge"/>
          <c:x val="0.23769499966350363"/>
          <c:y val="3.2000184998901567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rgbClr val="993366"/>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4.592166363819903E-3"/>
                  <c:y val="7.369135037895537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1169371</c:v>
                </c:pt>
                <c:pt idx="1">
                  <c:v>680837</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601</c:v>
                </c:pt>
                <c:pt idx="1">
                  <c:v>9647</c:v>
                </c:pt>
                <c:pt idx="2">
                  <c:v>6098</c:v>
                </c:pt>
                <c:pt idx="3">
                  <c:v>9438</c:v>
                </c:pt>
                <c:pt idx="4">
                  <c:v>8435</c:v>
                </c:pt>
                <c:pt idx="5">
                  <c:v>11517</c:v>
                </c:pt>
                <c:pt idx="6">
                  <c:v>39873</c:v>
                </c:pt>
                <c:pt idx="7">
                  <c:v>180323</c:v>
                </c:pt>
              </c:numCache>
            </c:numRef>
          </c:val>
          <c:extLst>
            <c:ext xmlns:c15="http://schemas.microsoft.com/office/drawing/2012/chart" uri="{02D57815-91ED-43cb-92C2-25804820EDAC}">
              <c15:datalabelsRange>
                <c15:f>'36aperfresol_graf'!$V$12:$AC$12</c15:f>
                <c15:dlblRangeCache>
                  <c:ptCount val="8"/>
                  <c:pt idx="0">
                    <c:v>29%</c:v>
                  </c:pt>
                  <c:pt idx="1">
                    <c:v>26%</c:v>
                  </c:pt>
                  <c:pt idx="2">
                    <c:v>25%</c:v>
                  </c:pt>
                  <c:pt idx="3">
                    <c:v>26%</c:v>
                  </c:pt>
                  <c:pt idx="4">
                    <c:v>20%</c:v>
                  </c:pt>
                  <c:pt idx="5">
                    <c:v>17%</c:v>
                  </c:pt>
                  <c:pt idx="6">
                    <c:v>16%</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680</c:v>
                </c:pt>
                <c:pt idx="1">
                  <c:v>10550</c:v>
                </c:pt>
                <c:pt idx="2">
                  <c:v>7635</c:v>
                </c:pt>
                <c:pt idx="3">
                  <c:v>11783</c:v>
                </c:pt>
                <c:pt idx="4">
                  <c:v>13025</c:v>
                </c:pt>
                <c:pt idx="5">
                  <c:v>20346</c:v>
                </c:pt>
                <c:pt idx="6">
                  <c:v>65399</c:v>
                </c:pt>
                <c:pt idx="7">
                  <c:v>223390</c:v>
                </c:pt>
              </c:numCache>
            </c:numRef>
          </c:val>
          <c:extLst>
            <c:ext xmlns:c15="http://schemas.microsoft.com/office/drawing/2012/chart" uri="{02D57815-91ED-43cb-92C2-25804820EDAC}">
              <c15:datalabelsRange>
                <c15:f>'36aperfresol_graf'!$V$13:$AC$13</c15:f>
                <c15:dlblRangeCache>
                  <c:ptCount val="8"/>
                  <c:pt idx="0">
                    <c:v>33%</c:v>
                  </c:pt>
                  <c:pt idx="1">
                    <c:v>28%</c:v>
                  </c:pt>
                  <c:pt idx="2">
                    <c:v>32%</c:v>
                  </c:pt>
                  <c:pt idx="3">
                    <c:v>33%</c:v>
                  </c:pt>
                  <c:pt idx="4">
                    <c:v>31%</c:v>
                  </c:pt>
                  <c:pt idx="5">
                    <c:v>30%</c:v>
                  </c:pt>
                  <c:pt idx="6">
                    <c:v>26%</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271</c:v>
                </c:pt>
                <c:pt idx="1">
                  <c:v>7274</c:v>
                </c:pt>
                <c:pt idx="2">
                  <c:v>6498</c:v>
                </c:pt>
                <c:pt idx="3">
                  <c:v>9735</c:v>
                </c:pt>
                <c:pt idx="4">
                  <c:v>12409</c:v>
                </c:pt>
                <c:pt idx="5">
                  <c:v>21383</c:v>
                </c:pt>
                <c:pt idx="6">
                  <c:v>77550</c:v>
                </c:pt>
                <c:pt idx="7">
                  <c:v>191898</c:v>
                </c:pt>
              </c:numCache>
            </c:numRef>
          </c:val>
          <c:extLst>
            <c:ext xmlns:c15="http://schemas.microsoft.com/office/drawing/2012/chart" uri="{02D57815-91ED-43cb-92C2-25804820EDAC}">
              <c15:datalabelsRange>
                <c15:f>'36aperfresol_graf'!$V$14:$AC$14</c15:f>
                <c15:dlblRangeCache>
                  <c:ptCount val="8"/>
                  <c:pt idx="0">
                    <c:v>13%</c:v>
                  </c:pt>
                  <c:pt idx="1">
                    <c:v>20%</c:v>
                  </c:pt>
                  <c:pt idx="2">
                    <c:v>27%</c:v>
                  </c:pt>
                  <c:pt idx="3">
                    <c:v>27%</c:v>
                  </c:pt>
                  <c:pt idx="4">
                    <c:v>30%</c:v>
                  </c:pt>
                  <c:pt idx="5">
                    <c:v>31%</c:v>
                  </c:pt>
                  <c:pt idx="6">
                    <c:v>31%</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511</c:v>
                </c:pt>
                <c:pt idx="1">
                  <c:v>9702</c:v>
                </c:pt>
                <c:pt idx="2">
                  <c:v>3991</c:v>
                </c:pt>
                <c:pt idx="3">
                  <c:v>5253</c:v>
                </c:pt>
                <c:pt idx="4">
                  <c:v>7678</c:v>
                </c:pt>
                <c:pt idx="5">
                  <c:v>15275</c:v>
                </c:pt>
                <c:pt idx="6">
                  <c:v>64406</c:v>
                </c:pt>
                <c:pt idx="7">
                  <c:v>116797</c:v>
                </c:pt>
              </c:numCache>
            </c:numRef>
          </c:val>
          <c:extLst>
            <c:ext xmlns:c15="http://schemas.microsoft.com/office/drawing/2012/chart" uri="{02D57815-91ED-43cb-92C2-25804820EDAC}">
              <c15:datalabelsRange>
                <c15:f>'36aperfresol_graf'!$V$15:$AC$15</c15:f>
                <c15:dlblRangeCache>
                  <c:ptCount val="8"/>
                  <c:pt idx="0">
                    <c:v>25%</c:v>
                  </c:pt>
                  <c:pt idx="1">
                    <c:v>26%</c:v>
                  </c:pt>
                  <c:pt idx="2">
                    <c:v>16%</c:v>
                  </c:pt>
                  <c:pt idx="3">
                    <c:v>15%</c:v>
                  </c:pt>
                  <c:pt idx="4">
                    <c:v>18%</c:v>
                  </c:pt>
                  <c:pt idx="5">
                    <c:v>22%</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788</c:v>
                </c:pt>
                <c:pt idx="1">
                  <c:v>19716</c:v>
                </c:pt>
                <c:pt idx="2">
                  <c:v>9151</c:v>
                </c:pt>
                <c:pt idx="3">
                  <c:v>11571</c:v>
                </c:pt>
                <c:pt idx="4">
                  <c:v>9713</c:v>
                </c:pt>
                <c:pt idx="5">
                  <c:v>12659</c:v>
                </c:pt>
                <c:pt idx="6">
                  <c:v>29073</c:v>
                </c:pt>
                <c:pt idx="7">
                  <c:v>56048</c:v>
                </c:pt>
              </c:numCache>
            </c:numRef>
          </c:val>
          <c:extLst>
            <c:ext xmlns:c15="http://schemas.microsoft.com/office/drawing/2012/chart" uri="{02D57815-91ED-43cb-92C2-25804820EDAC}">
              <c15:datalabelsRange>
                <c15:f>'36aperfresol_graf'!$V$17:$AC$17</c15:f>
                <c15:dlblRangeCache>
                  <c:ptCount val="8"/>
                  <c:pt idx="0">
                    <c:v>29%</c:v>
                  </c:pt>
                  <c:pt idx="1">
                    <c:v>27%</c:v>
                  </c:pt>
                  <c:pt idx="2">
                    <c:v>24%</c:v>
                  </c:pt>
                  <c:pt idx="3">
                    <c:v>24%</c:v>
                  </c:pt>
                  <c:pt idx="4">
                    <c:v>20%</c:v>
                  </c:pt>
                  <c:pt idx="5">
                    <c:v>18%</c:v>
                  </c:pt>
                  <c:pt idx="6">
                    <c:v>20%</c:v>
                  </c:pt>
                  <c:pt idx="7">
                    <c:v>22%</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968</c:v>
                </c:pt>
                <c:pt idx="1">
                  <c:v>25063</c:v>
                </c:pt>
                <c:pt idx="2">
                  <c:v>11586</c:v>
                </c:pt>
                <c:pt idx="3">
                  <c:v>15757</c:v>
                </c:pt>
                <c:pt idx="4">
                  <c:v>15578</c:v>
                </c:pt>
                <c:pt idx="5">
                  <c:v>22253</c:v>
                </c:pt>
                <c:pt idx="6">
                  <c:v>42509</c:v>
                </c:pt>
                <c:pt idx="7">
                  <c:v>74097</c:v>
                </c:pt>
              </c:numCache>
            </c:numRef>
          </c:val>
          <c:extLst>
            <c:ext xmlns:c15="http://schemas.microsoft.com/office/drawing/2012/chart" uri="{02D57815-91ED-43cb-92C2-25804820EDAC}">
              <c15:datalabelsRange>
                <c15:f>'36aperfresol_graf'!$V$18:$AC$18</c15:f>
                <c15:dlblRangeCache>
                  <c:ptCount val="8"/>
                  <c:pt idx="0">
                    <c:v>35%</c:v>
                  </c:pt>
                  <c:pt idx="1">
                    <c:v>34%</c:v>
                  </c:pt>
                  <c:pt idx="2">
                    <c:v>31%</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343</c:v>
                </c:pt>
                <c:pt idx="1">
                  <c:v>15923</c:v>
                </c:pt>
                <c:pt idx="2">
                  <c:v>10833</c:v>
                </c:pt>
                <c:pt idx="3">
                  <c:v>13968</c:v>
                </c:pt>
                <c:pt idx="4">
                  <c:v>14890</c:v>
                </c:pt>
                <c:pt idx="5">
                  <c:v>21256</c:v>
                </c:pt>
                <c:pt idx="6">
                  <c:v>39887</c:v>
                </c:pt>
                <c:pt idx="7">
                  <c:v>71472</c:v>
                </c:pt>
              </c:numCache>
            </c:numRef>
          </c:val>
          <c:extLst>
            <c:ext xmlns:c15="http://schemas.microsoft.com/office/drawing/2012/chart" uri="{02D57815-91ED-43cb-92C2-25804820EDAC}">
              <c15:datalabelsRange>
                <c15:f>'36aperfresol_graf'!$V$19:$AC$19</c15:f>
                <c15:dlblRangeCache>
                  <c:ptCount val="8"/>
                  <c:pt idx="0">
                    <c:v>12%</c:v>
                  </c:pt>
                  <c:pt idx="1">
                    <c:v>22%</c:v>
                  </c:pt>
                  <c:pt idx="2">
                    <c:v>29%</c:v>
                  </c:pt>
                  <c:pt idx="3">
                    <c:v>29%</c:v>
                  </c:pt>
                  <c:pt idx="4">
                    <c:v>31%</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664</c:v>
                </c:pt>
                <c:pt idx="1">
                  <c:v>13262</c:v>
                </c:pt>
                <c:pt idx="2">
                  <c:v>6192</c:v>
                </c:pt>
                <c:pt idx="3">
                  <c:v>6329</c:v>
                </c:pt>
                <c:pt idx="4">
                  <c:v>7434</c:v>
                </c:pt>
                <c:pt idx="5">
                  <c:v>13201</c:v>
                </c:pt>
                <c:pt idx="6">
                  <c:v>31744</c:v>
                </c:pt>
                <c:pt idx="7">
                  <c:v>56909</c:v>
                </c:pt>
              </c:numCache>
            </c:numRef>
          </c:val>
          <c:extLst>
            <c:ext xmlns:c15="http://schemas.microsoft.com/office/drawing/2012/chart" uri="{02D57815-91ED-43cb-92C2-25804820EDAC}">
              <c15:datalabelsRange>
                <c15:f>'36aperfresol_graf'!$V$20:$AC$20</c15:f>
                <c15:dlblRangeCache>
                  <c:ptCount val="8"/>
                  <c:pt idx="0">
                    <c:v>24%</c:v>
                  </c:pt>
                  <c:pt idx="1">
                    <c:v>18%</c:v>
                  </c:pt>
                  <c:pt idx="2">
                    <c:v>16%</c:v>
                  </c:pt>
                  <c:pt idx="3">
                    <c:v>13%</c:v>
                  </c:pt>
                  <c:pt idx="4">
                    <c:v>16%</c:v>
                  </c:pt>
                  <c:pt idx="5">
                    <c:v>19%</c:v>
                  </c:pt>
                  <c:pt idx="6">
                    <c:v>22%</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601</c:v>
                </c:pt>
                <c:pt idx="1">
                  <c:v>9647</c:v>
                </c:pt>
                <c:pt idx="2">
                  <c:v>6098</c:v>
                </c:pt>
                <c:pt idx="3">
                  <c:v>9438</c:v>
                </c:pt>
                <c:pt idx="4">
                  <c:v>8435</c:v>
                </c:pt>
                <c:pt idx="5">
                  <c:v>11517</c:v>
                </c:pt>
                <c:pt idx="6">
                  <c:v>39873</c:v>
                </c:pt>
                <c:pt idx="7">
                  <c:v>180323</c:v>
                </c:pt>
              </c:numCache>
            </c:numRef>
          </c:val>
          <c:extLst>
            <c:ext xmlns:c15="http://schemas.microsoft.com/office/drawing/2012/chart" uri="{02D57815-91ED-43cb-92C2-25804820EDAC}">
              <c15:datalabelsRange>
                <c15:f>'36bperfresol_graf'!$V$12:$AC$12</c15:f>
                <c15:dlblRangeCache>
                  <c:ptCount val="8"/>
                  <c:pt idx="0">
                    <c:v>39%</c:v>
                  </c:pt>
                  <c:pt idx="1">
                    <c:v>35%</c:v>
                  </c:pt>
                  <c:pt idx="2">
                    <c:v>30%</c:v>
                  </c:pt>
                  <c:pt idx="3">
                    <c:v>30%</c:v>
                  </c:pt>
                  <c:pt idx="4">
                    <c:v>25%</c:v>
                  </c:pt>
                  <c:pt idx="5">
                    <c:v>22%</c:v>
                  </c:pt>
                  <c:pt idx="6">
                    <c:v>22%</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680</c:v>
                </c:pt>
                <c:pt idx="1">
                  <c:v>10550</c:v>
                </c:pt>
                <c:pt idx="2">
                  <c:v>7635</c:v>
                </c:pt>
                <c:pt idx="3">
                  <c:v>11783</c:v>
                </c:pt>
                <c:pt idx="4">
                  <c:v>13025</c:v>
                </c:pt>
                <c:pt idx="5">
                  <c:v>20346</c:v>
                </c:pt>
                <c:pt idx="6">
                  <c:v>65399</c:v>
                </c:pt>
                <c:pt idx="7">
                  <c:v>223390</c:v>
                </c:pt>
              </c:numCache>
            </c:numRef>
          </c:val>
          <c:extLst>
            <c:ext xmlns:c15="http://schemas.microsoft.com/office/drawing/2012/chart" uri="{02D57815-91ED-43cb-92C2-25804820EDAC}">
              <c15:datalabelsRange>
                <c15:f>'36bperfresol_graf'!$V$13:$AC$13</c15:f>
                <c15:dlblRangeCache>
                  <c:ptCount val="8"/>
                  <c:pt idx="0">
                    <c:v>44%</c:v>
                  </c:pt>
                  <c:pt idx="1">
                    <c:v>38%</c:v>
                  </c:pt>
                  <c:pt idx="2">
                    <c:v>38%</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271</c:v>
                </c:pt>
                <c:pt idx="1">
                  <c:v>7274</c:v>
                </c:pt>
                <c:pt idx="2">
                  <c:v>6498</c:v>
                </c:pt>
                <c:pt idx="3">
                  <c:v>9735</c:v>
                </c:pt>
                <c:pt idx="4">
                  <c:v>12409</c:v>
                </c:pt>
                <c:pt idx="5">
                  <c:v>21383</c:v>
                </c:pt>
                <c:pt idx="6">
                  <c:v>77550</c:v>
                </c:pt>
                <c:pt idx="7">
                  <c:v>191898</c:v>
                </c:pt>
              </c:numCache>
            </c:numRef>
          </c:val>
          <c:extLst>
            <c:ext xmlns:c15="http://schemas.microsoft.com/office/drawing/2012/chart" uri="{02D57815-91ED-43cb-92C2-25804820EDAC}">
              <c15:datalabelsRange>
                <c15:f>'36bperfresol_graf'!$V$14:$AC$14</c15:f>
                <c15:dlblRangeCache>
                  <c:ptCount val="8"/>
                  <c:pt idx="0">
                    <c:v>17%</c:v>
                  </c:pt>
                  <c:pt idx="1">
                    <c:v>26%</c:v>
                  </c:pt>
                  <c:pt idx="2">
                    <c:v>32%</c:v>
                  </c:pt>
                  <c:pt idx="3">
                    <c:v>31%</c:v>
                  </c:pt>
                  <c:pt idx="4">
                    <c:v>37%</c:v>
                  </c:pt>
                  <c:pt idx="5">
                    <c:v>40%</c:v>
                  </c:pt>
                  <c:pt idx="6">
                    <c:v>42%</c:v>
                  </c:pt>
                  <c:pt idx="7">
                    <c:v>32%</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788</c:v>
                </c:pt>
                <c:pt idx="1">
                  <c:v>19716</c:v>
                </c:pt>
                <c:pt idx="2">
                  <c:v>9151</c:v>
                </c:pt>
                <c:pt idx="3">
                  <c:v>11571</c:v>
                </c:pt>
                <c:pt idx="4">
                  <c:v>9713</c:v>
                </c:pt>
                <c:pt idx="5">
                  <c:v>12659</c:v>
                </c:pt>
                <c:pt idx="6">
                  <c:v>29073</c:v>
                </c:pt>
                <c:pt idx="7">
                  <c:v>56048</c:v>
                </c:pt>
              </c:numCache>
            </c:numRef>
          </c:val>
          <c:extLst>
            <c:ext xmlns:c15="http://schemas.microsoft.com/office/drawing/2012/chart" uri="{02D57815-91ED-43cb-92C2-25804820EDAC}">
              <c15:datalabelsRange>
                <c15:f>'36bperfresol_graf'!$V$17:$AC$17</c15:f>
                <c15:dlblRangeCache>
                  <c:ptCount val="8"/>
                  <c:pt idx="0">
                    <c:v>38%</c:v>
                  </c:pt>
                  <c:pt idx="1">
                    <c:v>32%</c:v>
                  </c:pt>
                  <c:pt idx="2">
                    <c:v>29%</c:v>
                  </c:pt>
                  <c:pt idx="3">
                    <c:v>28%</c:v>
                  </c:pt>
                  <c:pt idx="4">
                    <c:v>24%</c:v>
                  </c:pt>
                  <c:pt idx="5">
                    <c:v>23%</c:v>
                  </c:pt>
                  <c:pt idx="6">
                    <c:v>26%</c:v>
                  </c:pt>
                  <c:pt idx="7">
                    <c:v>28%</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968</c:v>
                </c:pt>
                <c:pt idx="1">
                  <c:v>25063</c:v>
                </c:pt>
                <c:pt idx="2">
                  <c:v>11586</c:v>
                </c:pt>
                <c:pt idx="3">
                  <c:v>15757</c:v>
                </c:pt>
                <c:pt idx="4">
                  <c:v>15578</c:v>
                </c:pt>
                <c:pt idx="5">
                  <c:v>22253</c:v>
                </c:pt>
                <c:pt idx="6">
                  <c:v>42509</c:v>
                </c:pt>
                <c:pt idx="7">
                  <c:v>74097</c:v>
                </c:pt>
              </c:numCache>
            </c:numRef>
          </c:val>
          <c:extLst>
            <c:ext xmlns:c15="http://schemas.microsoft.com/office/drawing/2012/chart" uri="{02D57815-91ED-43cb-92C2-25804820EDAC}">
              <c15:datalabelsRange>
                <c15:f>'36bperfresol_graf'!$V$18:$AC$18</c15:f>
                <c15:dlblRangeCache>
                  <c:ptCount val="8"/>
                  <c:pt idx="0">
                    <c:v>46%</c:v>
                  </c:pt>
                  <c:pt idx="1">
                    <c:v>41%</c:v>
                  </c:pt>
                  <c:pt idx="2">
                    <c:v>37%</c:v>
                  </c:pt>
                  <c:pt idx="3">
                    <c:v>38%</c:v>
                  </c:pt>
                  <c:pt idx="4">
                    <c:v>39%</c:v>
                  </c:pt>
                  <c:pt idx="5">
                    <c:v>40%</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343</c:v>
                </c:pt>
                <c:pt idx="1">
                  <c:v>15923</c:v>
                </c:pt>
                <c:pt idx="2">
                  <c:v>10833</c:v>
                </c:pt>
                <c:pt idx="3">
                  <c:v>13968</c:v>
                </c:pt>
                <c:pt idx="4">
                  <c:v>14890</c:v>
                </c:pt>
                <c:pt idx="5">
                  <c:v>21256</c:v>
                </c:pt>
                <c:pt idx="6">
                  <c:v>39887</c:v>
                </c:pt>
                <c:pt idx="7">
                  <c:v>71472</c:v>
                </c:pt>
              </c:numCache>
            </c:numRef>
          </c:val>
          <c:extLst>
            <c:ext xmlns:c15="http://schemas.microsoft.com/office/drawing/2012/chart" uri="{02D57815-91ED-43cb-92C2-25804820EDAC}">
              <c15:datalabelsRange>
                <c15:f>'36bperfresol_graf'!$V$19:$AC$19</c15:f>
                <c15:dlblRangeCache>
                  <c:ptCount val="8"/>
                  <c:pt idx="0">
                    <c:v>16%</c:v>
                  </c:pt>
                  <c:pt idx="1">
                    <c:v>26%</c:v>
                  </c:pt>
                  <c:pt idx="2">
                    <c:v>34%</c:v>
                  </c:pt>
                  <c:pt idx="3">
                    <c:v>34%</c:v>
                  </c:pt>
                  <c:pt idx="4">
                    <c:v>37%</c:v>
                  </c:pt>
                  <c:pt idx="5">
                    <c:v>38%</c:v>
                  </c:pt>
                  <c:pt idx="6">
                    <c:v>36%</c:v>
                  </c:pt>
                  <c:pt idx="7">
                    <c:v>35%</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79.034509609055021</c:v>
                </c:pt>
                <c:pt idx="1">
                  <c:v>40.544930453879942</c:v>
                </c:pt>
                <c:pt idx="2">
                  <c:v>61.026986101346601</c:v>
                </c:pt>
                <c:pt idx="3">
                  <c:v>52.77579563293849</c:v>
                </c:pt>
                <c:pt idx="4">
                  <c:v>33.371266002844948</c:v>
                </c:pt>
                <c:pt idx="5">
                  <c:v>66.924220988863496</c:v>
                </c:pt>
                <c:pt idx="6">
                  <c:v>47.152881554155023</c:v>
                </c:pt>
                <c:pt idx="7">
                  <c:v>71.63168584969533</c:v>
                </c:pt>
                <c:pt idx="8">
                  <c:v>47.706842255940451</c:v>
                </c:pt>
                <c:pt idx="9">
                  <c:v>33.592478116225848</c:v>
                </c:pt>
                <c:pt idx="10">
                  <c:v>33.212068163790036</c:v>
                </c:pt>
                <c:pt idx="11">
                  <c:v>67.880378262026269</c:v>
                </c:pt>
                <c:pt idx="12">
                  <c:v>69.605313214742424</c:v>
                </c:pt>
                <c:pt idx="13">
                  <c:v>48.472272217163912</c:v>
                </c:pt>
                <c:pt idx="14">
                  <c:v>39.005300440877789</c:v>
                </c:pt>
                <c:pt idx="15">
                  <c:v>53.850774159103047</c:v>
                </c:pt>
                <c:pt idx="16">
                  <c:v>81.948446382680473</c:v>
                </c:pt>
                <c:pt idx="17">
                  <c:v>62.204176334106727</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1.0978118044224963</c:v>
                </c:pt>
                <c:pt idx="1">
                  <c:v>15.608986090775987</c:v>
                </c:pt>
                <c:pt idx="2">
                  <c:v>9.588448434373479</c:v>
                </c:pt>
                <c:pt idx="3">
                  <c:v>1.948051948051948</c:v>
                </c:pt>
                <c:pt idx="4">
                  <c:v>31.082374240268976</c:v>
                </c:pt>
                <c:pt idx="5">
                  <c:v>0.40991040011608082</c:v>
                </c:pt>
                <c:pt idx="6">
                  <c:v>31.295562341628223</c:v>
                </c:pt>
                <c:pt idx="7">
                  <c:v>10.537436088996802</c:v>
                </c:pt>
                <c:pt idx="8">
                  <c:v>9.5130921183025396</c:v>
                </c:pt>
                <c:pt idx="9">
                  <c:v>12.438359719698935</c:v>
                </c:pt>
                <c:pt idx="10">
                  <c:v>49.47892447824065</c:v>
                </c:pt>
                <c:pt idx="11">
                  <c:v>12.823179432606961</c:v>
                </c:pt>
                <c:pt idx="12">
                  <c:v>11.261246808725186</c:v>
                </c:pt>
                <c:pt idx="13">
                  <c:v>2.6256167023101193</c:v>
                </c:pt>
                <c:pt idx="14">
                  <c:v>14.226977757963045</c:v>
                </c:pt>
                <c:pt idx="15">
                  <c:v>1.4737942694429613</c:v>
                </c:pt>
                <c:pt idx="16">
                  <c:v>7.9900319289774941</c:v>
                </c:pt>
                <c:pt idx="17">
                  <c:v>9.2807424593967514E-2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19.864604918381303</c:v>
                </c:pt>
                <c:pt idx="1">
                  <c:v>43.846083455344072</c:v>
                </c:pt>
                <c:pt idx="2">
                  <c:v>29.349413228056893</c:v>
                </c:pt>
                <c:pt idx="3">
                  <c:v>45.276152419009563</c:v>
                </c:pt>
                <c:pt idx="4">
                  <c:v>35.546359756886069</c:v>
                </c:pt>
                <c:pt idx="5">
                  <c:v>32.665868611020421</c:v>
                </c:pt>
                <c:pt idx="6">
                  <c:v>20.240400233902932</c:v>
                </c:pt>
                <c:pt idx="7">
                  <c:v>17.806364251861883</c:v>
                </c:pt>
                <c:pt idx="8">
                  <c:v>42.742628113369598</c:v>
                </c:pt>
                <c:pt idx="9">
                  <c:v>53.814029209824696</c:v>
                </c:pt>
                <c:pt idx="10">
                  <c:v>17.30900735796931</c:v>
                </c:pt>
                <c:pt idx="11">
                  <c:v>19.165840326988658</c:v>
                </c:pt>
                <c:pt idx="12">
                  <c:v>19.093105012994275</c:v>
                </c:pt>
                <c:pt idx="13">
                  <c:v>48.893641349228197</c:v>
                </c:pt>
                <c:pt idx="14">
                  <c:v>46.614157626195073</c:v>
                </c:pt>
                <c:pt idx="15">
                  <c:v>37.552277985406654</c:v>
                </c:pt>
                <c:pt idx="16">
                  <c:v>10.06152168834203</c:v>
                </c:pt>
                <c:pt idx="17">
                  <c:v>37.703016241299302</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3.0736681411735779E-3</c:v>
                </c:pt>
                <c:pt idx="1">
                  <c:v>0</c:v>
                </c:pt>
                <c:pt idx="2">
                  <c:v>3.5152236223027419E-2</c:v>
                </c:pt>
                <c:pt idx="3">
                  <c:v>0</c:v>
                </c:pt>
                <c:pt idx="4">
                  <c:v>0</c:v>
                </c:pt>
                <c:pt idx="5">
                  <c:v>0</c:v>
                </c:pt>
                <c:pt idx="6">
                  <c:v>1.3111558703138197</c:v>
                </c:pt>
                <c:pt idx="7">
                  <c:v>2.4513809445987907E-2</c:v>
                </c:pt>
                <c:pt idx="8">
                  <c:v>3.7437512387412185E-2</c:v>
                </c:pt>
                <c:pt idx="9">
                  <c:v>0.15513295425052498</c:v>
                </c:pt>
                <c:pt idx="10">
                  <c:v>0</c:v>
                </c:pt>
                <c:pt idx="11">
                  <c:v>0.13060197837811691</c:v>
                </c:pt>
                <c:pt idx="12">
                  <c:v>4.0334963538109662E-2</c:v>
                </c:pt>
                <c:pt idx="13">
                  <c:v>8.4697312977745787E-3</c:v>
                </c:pt>
                <c:pt idx="14">
                  <c:v>0.15356417496408581</c:v>
                </c:pt>
                <c:pt idx="15">
                  <c:v>7.1231535860473389</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72.952060396942542</c:v>
                </c:pt>
                <c:pt idx="1">
                  <c:v>43.546536641330846</c:v>
                </c:pt>
                <c:pt idx="2">
                  <c:v>57.881489250131096</c:v>
                </c:pt>
                <c:pt idx="3">
                  <c:v>52.544529262086513</c:v>
                </c:pt>
                <c:pt idx="4">
                  <c:v>37.300123001230013</c:v>
                </c:pt>
                <c:pt idx="5">
                  <c:v>72.991048461775904</c:v>
                </c:pt>
                <c:pt idx="6">
                  <c:v>43.466278288146988</c:v>
                </c:pt>
                <c:pt idx="7">
                  <c:v>62.088666295677982</c:v>
                </c:pt>
                <c:pt idx="8">
                  <c:v>53.605296800167913</c:v>
                </c:pt>
                <c:pt idx="9">
                  <c:v>33.946699237130332</c:v>
                </c:pt>
                <c:pt idx="10">
                  <c:v>37.751975487824545</c:v>
                </c:pt>
                <c:pt idx="11">
                  <c:v>65.25</c:v>
                </c:pt>
                <c:pt idx="12">
                  <c:v>63.839921165006025</c:v>
                </c:pt>
                <c:pt idx="13">
                  <c:v>46.434128630705395</c:v>
                </c:pt>
                <c:pt idx="14">
                  <c:v>44.07863571766935</c:v>
                </c:pt>
                <c:pt idx="15">
                  <c:v>56.66215094174715</c:v>
                </c:pt>
                <c:pt idx="16">
                  <c:v>71.678710394663696</c:v>
                </c:pt>
                <c:pt idx="17">
                  <c:v>55.88850174216028</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2.3701851207656799</c:v>
                </c:pt>
                <c:pt idx="1">
                  <c:v>23.720063100530616</c:v>
                </c:pt>
                <c:pt idx="2">
                  <c:v>13.780807551127426</c:v>
                </c:pt>
                <c:pt idx="3">
                  <c:v>4.3999151823579306</c:v>
                </c:pt>
                <c:pt idx="4">
                  <c:v>26.706642066420663</c:v>
                </c:pt>
                <c:pt idx="5">
                  <c:v>0.72023870768597598</c:v>
                </c:pt>
                <c:pt idx="6">
                  <c:v>35.045933228769883</c:v>
                </c:pt>
                <c:pt idx="7">
                  <c:v>11.448710814320163</c:v>
                </c:pt>
                <c:pt idx="8">
                  <c:v>10.589784197370681</c:v>
                </c:pt>
                <c:pt idx="9">
                  <c:v>13.247101695933363</c:v>
                </c:pt>
                <c:pt idx="10">
                  <c:v>46.548943718755041</c:v>
                </c:pt>
                <c:pt idx="11">
                  <c:v>16.149253731343283</c:v>
                </c:pt>
                <c:pt idx="12">
                  <c:v>16.563560713894667</c:v>
                </c:pt>
                <c:pt idx="13">
                  <c:v>4.3179460580912865</c:v>
                </c:pt>
                <c:pt idx="14">
                  <c:v>18.924680246328755</c:v>
                </c:pt>
                <c:pt idx="15">
                  <c:v>2.9672682777607831</c:v>
                </c:pt>
                <c:pt idx="16">
                  <c:v>13.146192329071706</c:v>
                </c:pt>
                <c:pt idx="17">
                  <c:v>6.968641114982578E-2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24.670233069770504</c:v>
                </c:pt>
                <c:pt idx="1">
                  <c:v>32.733400258138538</c:v>
                </c:pt>
                <c:pt idx="2">
                  <c:v>28.295752490823283</c:v>
                </c:pt>
                <c:pt idx="3">
                  <c:v>43.055555555555557</c:v>
                </c:pt>
                <c:pt idx="4">
                  <c:v>35.993234932349324</c:v>
                </c:pt>
                <c:pt idx="5">
                  <c:v>26.28871283053812</c:v>
                </c:pt>
                <c:pt idx="6">
                  <c:v>20.199417432220478</c:v>
                </c:pt>
                <c:pt idx="7">
                  <c:v>26.418104247820441</c:v>
                </c:pt>
                <c:pt idx="8">
                  <c:v>35.684710641302068</c:v>
                </c:pt>
                <c:pt idx="9">
                  <c:v>52.587950263300165</c:v>
                </c:pt>
                <c:pt idx="10">
                  <c:v>15.699080793420416</c:v>
                </c:pt>
                <c:pt idx="11">
                  <c:v>18.335820895522389</c:v>
                </c:pt>
                <c:pt idx="12">
                  <c:v>19.499343041716852</c:v>
                </c:pt>
                <c:pt idx="13">
                  <c:v>49.228475103734439</c:v>
                </c:pt>
                <c:pt idx="14">
                  <c:v>36.736144007579348</c:v>
                </c:pt>
                <c:pt idx="15">
                  <c:v>31.818380457107896</c:v>
                </c:pt>
                <c:pt idx="16">
                  <c:v>15.175097276264591</c:v>
                </c:pt>
                <c:pt idx="17">
                  <c:v>44.041811846689896</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7.5214125212714946E-3</c:v>
                </c:pt>
                <c:pt idx="1">
                  <c:v>0</c:v>
                </c:pt>
                <c:pt idx="2">
                  <c:v>4.195070791819612E-2</c:v>
                </c:pt>
                <c:pt idx="3">
                  <c:v>0</c:v>
                </c:pt>
                <c:pt idx="4">
                  <c:v>0</c:v>
                </c:pt>
                <c:pt idx="5">
                  <c:v>0</c:v>
                </c:pt>
                <c:pt idx="6">
                  <c:v>1.2883710508626485</c:v>
                </c:pt>
                <c:pt idx="7">
                  <c:v>4.4518642181413465E-2</c:v>
                </c:pt>
                <c:pt idx="8">
                  <c:v>0.12020836115934286</c:v>
                </c:pt>
                <c:pt idx="9">
                  <c:v>0.21824880363614521</c:v>
                </c:pt>
                <c:pt idx="10">
                  <c:v>0</c:v>
                </c:pt>
                <c:pt idx="11">
                  <c:v>0.26492537313432835</c:v>
                </c:pt>
                <c:pt idx="12">
                  <c:v>9.7175079382459215E-2</c:v>
                </c:pt>
                <c:pt idx="13">
                  <c:v>1.9450207468879668E-2</c:v>
                </c:pt>
                <c:pt idx="14">
                  <c:v>0.26054002842254853</c:v>
                </c:pt>
                <c:pt idx="15">
                  <c:v>8.5522003233841719</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78.66847227727132</c:v>
                </c:pt>
                <c:pt idx="1">
                  <c:v>34.826553531320187</c:v>
                </c:pt>
                <c:pt idx="2">
                  <c:v>59.695121951219512</c:v>
                </c:pt>
                <c:pt idx="3">
                  <c:v>49.245200058625237</c:v>
                </c:pt>
                <c:pt idx="4">
                  <c:v>34.215375543598441</c:v>
                </c:pt>
                <c:pt idx="5">
                  <c:v>70.696269692270022</c:v>
                </c:pt>
                <c:pt idx="6">
                  <c:v>46.005455962587682</c:v>
                </c:pt>
                <c:pt idx="7">
                  <c:v>65.64423803866508</c:v>
                </c:pt>
                <c:pt idx="8">
                  <c:v>49.276081129566705</c:v>
                </c:pt>
                <c:pt idx="9">
                  <c:v>35.011180435020563</c:v>
                </c:pt>
                <c:pt idx="10">
                  <c:v>32.040499714215727</c:v>
                </c:pt>
                <c:pt idx="11">
                  <c:v>67.760161627230076</c:v>
                </c:pt>
                <c:pt idx="12">
                  <c:v>69.760395583619157</c:v>
                </c:pt>
                <c:pt idx="13">
                  <c:v>50.248447204968947</c:v>
                </c:pt>
                <c:pt idx="14">
                  <c:v>38.844432388444325</c:v>
                </c:pt>
                <c:pt idx="15">
                  <c:v>53.260938390426141</c:v>
                </c:pt>
                <c:pt idx="16">
                  <c:v>78.863515666489647</c:v>
                </c:pt>
                <c:pt idx="17">
                  <c:v>59.313413858868401</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0.95124851367419738</c:v>
                </c:pt>
                <c:pt idx="1">
                  <c:v>20.607686548540055</c:v>
                </c:pt>
                <c:pt idx="2">
                  <c:v>9.588414634146341</c:v>
                </c:pt>
                <c:pt idx="3">
                  <c:v>2.6381357174263522</c:v>
                </c:pt>
                <c:pt idx="4">
                  <c:v>27.655340163632342</c:v>
                </c:pt>
                <c:pt idx="5">
                  <c:v>0.35099175577503877</c:v>
                </c:pt>
                <c:pt idx="6">
                  <c:v>30.270849571317225</c:v>
                </c:pt>
                <c:pt idx="7">
                  <c:v>11.757929222018216</c:v>
                </c:pt>
                <c:pt idx="8">
                  <c:v>9.7570756210295269</c:v>
                </c:pt>
                <c:pt idx="9">
                  <c:v>12.428265390689747</c:v>
                </c:pt>
                <c:pt idx="10">
                  <c:v>47.129909365558909</c:v>
                </c:pt>
                <c:pt idx="11">
                  <c:v>12.221347121871041</c:v>
                </c:pt>
                <c:pt idx="12">
                  <c:v>9.9562482578080491</c:v>
                </c:pt>
                <c:pt idx="13">
                  <c:v>2.318840579710145</c:v>
                </c:pt>
                <c:pt idx="14">
                  <c:v>18.784755187847551</c:v>
                </c:pt>
                <c:pt idx="15">
                  <c:v>1.9154055594250616</c:v>
                </c:pt>
                <c:pt idx="16">
                  <c:v>8.0191184280403611</c:v>
                </c:pt>
                <c:pt idx="17">
                  <c:v>0.12714558169103624</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20.378077244902453</c:v>
                </c:pt>
                <c:pt idx="1">
                  <c:v>44.565759920139755</c:v>
                </c:pt>
                <c:pt idx="2">
                  <c:v>30.685975609756099</c:v>
                </c:pt>
                <c:pt idx="3">
                  <c:v>48.116664223948412</c:v>
                </c:pt>
                <c:pt idx="4">
                  <c:v>38.129284292769221</c:v>
                </c:pt>
                <c:pt idx="5">
                  <c:v>28.952738551954944</c:v>
                </c:pt>
                <c:pt idx="6">
                  <c:v>22.451286048324238</c:v>
                </c:pt>
                <c:pt idx="7">
                  <c:v>22.58343233610541</c:v>
                </c:pt>
                <c:pt idx="8">
                  <c:v>40.946793018298472</c:v>
                </c:pt>
                <c:pt idx="9">
                  <c:v>52.379165298431609</c:v>
                </c:pt>
                <c:pt idx="10">
                  <c:v>20.82959092022536</c:v>
                </c:pt>
                <c:pt idx="11">
                  <c:v>19.902064856350375</c:v>
                </c:pt>
                <c:pt idx="12">
                  <c:v>20.262752845075202</c:v>
                </c:pt>
                <c:pt idx="13">
                  <c:v>47.432712215320912</c:v>
                </c:pt>
                <c:pt idx="14">
                  <c:v>42.194493421944934</c:v>
                </c:pt>
                <c:pt idx="15">
                  <c:v>38.133983410371684</c:v>
                </c:pt>
                <c:pt idx="16">
                  <c:v>13.117365905469995</c:v>
                </c:pt>
                <c:pt idx="17">
                  <c:v>40.55944055944056</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2.2019641520236049E-3</c:v>
                </c:pt>
                <c:pt idx="1">
                  <c:v>0</c:v>
                </c:pt>
                <c:pt idx="2">
                  <c:v>3.048780487804878E-2</c:v>
                </c:pt>
                <c:pt idx="3">
                  <c:v>0</c:v>
                </c:pt>
                <c:pt idx="4">
                  <c:v>0</c:v>
                </c:pt>
                <c:pt idx="5">
                  <c:v>0</c:v>
                </c:pt>
                <c:pt idx="6">
                  <c:v>1.2724084177708497</c:v>
                </c:pt>
                <c:pt idx="7">
                  <c:v>1.4400403211289917E-2</c:v>
                </c:pt>
                <c:pt idx="8">
                  <c:v>2.0050231105295371E-2</c:v>
                </c:pt>
                <c:pt idx="9">
                  <c:v>0.18138887585807884</c:v>
                </c:pt>
                <c:pt idx="10">
                  <c:v>0</c:v>
                </c:pt>
                <c:pt idx="11">
                  <c:v>0.11642639454850529</c:v>
                </c:pt>
                <c:pt idx="12">
                  <c:v>2.0603313497594259E-2</c:v>
                </c:pt>
                <c:pt idx="13">
                  <c:v>0</c:v>
                </c:pt>
                <c:pt idx="14">
                  <c:v>0.17631900176319001</c:v>
                </c:pt>
                <c:pt idx="15">
                  <c:v>6.6896726397771165</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86.002109498603431</c:v>
                </c:pt>
                <c:pt idx="1">
                  <c:v>44.169456980637648</c:v>
                </c:pt>
                <c:pt idx="2">
                  <c:v>64.340057234592024</c:v>
                </c:pt>
                <c:pt idx="3">
                  <c:v>55.431343598396964</c:v>
                </c:pt>
                <c:pt idx="4">
                  <c:v>28.196856906534325</c:v>
                </c:pt>
                <c:pt idx="5">
                  <c:v>48.132928354475609</c:v>
                </c:pt>
                <c:pt idx="6">
                  <c:v>51.00759144237405</c:v>
                </c:pt>
                <c:pt idx="7">
                  <c:v>85.32359216396199</c:v>
                </c:pt>
                <c:pt idx="8">
                  <c:v>41.974860405138095</c:v>
                </c:pt>
                <c:pt idx="9">
                  <c:v>31.643840540637694</c:v>
                </c:pt>
                <c:pt idx="10">
                  <c:v>29.689336691855583</c:v>
                </c:pt>
                <c:pt idx="11">
                  <c:v>70.653029110936274</c:v>
                </c:pt>
                <c:pt idx="12">
                  <c:v>76.130227802805194</c:v>
                </c:pt>
                <c:pt idx="13">
                  <c:v>48.241608587679245</c:v>
                </c:pt>
                <c:pt idx="14">
                  <c:v>36.650372439478588</c:v>
                </c:pt>
                <c:pt idx="15">
                  <c:v>52.561027232961763</c:v>
                </c:pt>
                <c:pt idx="16">
                  <c:v>97.078464106844734</c:v>
                </c:pt>
                <c:pt idx="17">
                  <c:v>72.657450076804921</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3.6134929781041859E-2</c:v>
                </c:pt>
                <c:pt idx="1">
                  <c:v>1.5431649439510846</c:v>
                </c:pt>
                <c:pt idx="2">
                  <c:v>6.798352760522091</c:v>
                </c:pt>
                <c:pt idx="3">
                  <c:v>0.23201856148491878</c:v>
                </c:pt>
                <c:pt idx="4">
                  <c:v>39.636062861869313</c:v>
                </c:pt>
                <c:pt idx="5">
                  <c:v>0</c:v>
                </c:pt>
                <c:pt idx="6">
                  <c:v>29.31504485852312</c:v>
                </c:pt>
                <c:pt idx="7">
                  <c:v>8.647442943040021</c:v>
                </c:pt>
                <c:pt idx="8">
                  <c:v>8.5171645341412727</c:v>
                </c:pt>
                <c:pt idx="9">
                  <c:v>11.724001581652827</c:v>
                </c:pt>
                <c:pt idx="10">
                  <c:v>54.945424013434092</c:v>
                </c:pt>
                <c:pt idx="11">
                  <c:v>10.141995429170882</c:v>
                </c:pt>
                <c:pt idx="12">
                  <c:v>6.7925492827246874</c:v>
                </c:pt>
                <c:pt idx="13">
                  <c:v>1.0093727469358327</c:v>
                </c:pt>
                <c:pt idx="14">
                  <c:v>8.0074487895716953</c:v>
                </c:pt>
                <c:pt idx="15">
                  <c:v>0.11570481162692253</c:v>
                </c:pt>
                <c:pt idx="16">
                  <c:v>2.7824151363383418</c:v>
                </c:pt>
                <c:pt idx="17">
                  <c:v>7.6804915514592939E-2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13.961755571615525</c:v>
                </c:pt>
                <c:pt idx="1">
                  <c:v>54.287378075411269</c:v>
                </c:pt>
                <c:pt idx="2">
                  <c:v>28.82669086340476</c:v>
                </c:pt>
                <c:pt idx="3">
                  <c:v>44.336637840118115</c:v>
                </c:pt>
                <c:pt idx="4">
                  <c:v>32.167080231596358</c:v>
                </c:pt>
                <c:pt idx="5">
                  <c:v>51.867071645524391</c:v>
                </c:pt>
                <c:pt idx="6">
                  <c:v>18.314354727398207</c:v>
                </c:pt>
                <c:pt idx="7">
                  <c:v>6.0128014482446499</c:v>
                </c:pt>
                <c:pt idx="8">
                  <c:v>49.50421914515362</c:v>
                </c:pt>
                <c:pt idx="9">
                  <c:v>56.56385923289838</c:v>
                </c:pt>
                <c:pt idx="10">
                  <c:v>15.365239294710328</c:v>
                </c:pt>
                <c:pt idx="11">
                  <c:v>19.193735716159004</c:v>
                </c:pt>
                <c:pt idx="12">
                  <c:v>17.077222914470109</c:v>
                </c:pt>
                <c:pt idx="13">
                  <c:v>50.741007770567975</c:v>
                </c:pt>
                <c:pt idx="14">
                  <c:v>55.260707635009311</c:v>
                </c:pt>
                <c:pt idx="15">
                  <c:v>40.736559898405531</c:v>
                </c:pt>
                <c:pt idx="16">
                  <c:v>0.13912075681691707</c:v>
                </c:pt>
                <c:pt idx="17">
                  <c:v>27.26574500768049</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66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3.4899141481119562E-2</c:v>
                </c:pt>
                <c:pt idx="3">
                  <c:v>0</c:v>
                </c:pt>
                <c:pt idx="4">
                  <c:v>0</c:v>
                </c:pt>
                <c:pt idx="5">
                  <c:v>0</c:v>
                </c:pt>
                <c:pt idx="6">
                  <c:v>1.3630089717046239</c:v>
                </c:pt>
                <c:pt idx="7">
                  <c:v>1.6163444753345833E-2</c:v>
                </c:pt>
                <c:pt idx="8">
                  <c:v>3.7559155670180535E-3</c:v>
                </c:pt>
                <c:pt idx="9">
                  <c:v>6.8298644811100331E-2</c:v>
                </c:pt>
                <c:pt idx="10">
                  <c:v>0</c:v>
                </c:pt>
                <c:pt idx="11">
                  <c:v>1.1239743733842868E-2</c:v>
                </c:pt>
                <c:pt idx="12">
                  <c:v>0</c:v>
                </c:pt>
                <c:pt idx="13">
                  <c:v>8.010894816951053E-3</c:v>
                </c:pt>
                <c:pt idx="14">
                  <c:v>8.1471135940409681E-2</c:v>
                </c:pt>
                <c:pt idx="15">
                  <c:v>6.5867080570057857</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extLst>
              <c:ext xmlns:c16="http://schemas.microsoft.com/office/drawing/2014/chart" uri="{C3380CC4-5D6E-409C-BE32-E72D297353CC}">
                <c16:uniqueId val="{00000003-2CFB-46D3-A574-771DF452054E}"/>
              </c:ext>
            </c:extLst>
          </c:dPt>
          <c:dPt>
            <c:idx val="7"/>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Extremadura</c:v>
                </c:pt>
                <c:pt idx="5">
                  <c:v>Comunitat Valenciana</c:v>
                </c:pt>
                <c:pt idx="6">
                  <c:v>Madrid, Comunidad de</c:v>
                </c:pt>
                <c:pt idx="7">
                  <c:v>TOTAL</c:v>
                </c:pt>
                <c:pt idx="8">
                  <c:v>País Vasco</c:v>
                </c:pt>
                <c:pt idx="9">
                  <c:v>Aragón</c:v>
                </c:pt>
                <c:pt idx="10">
                  <c:v>Rioja, La</c:v>
                </c:pt>
                <c:pt idx="11">
                  <c:v>Murcia, Región de</c:v>
                </c:pt>
                <c:pt idx="12">
                  <c:v>Navarra, Comunidad Foral de</c:v>
                </c:pt>
                <c:pt idx="13">
                  <c:v>Cantabria</c:v>
                </c:pt>
                <c:pt idx="14">
                  <c:v>Cataluña</c:v>
                </c:pt>
                <c:pt idx="15">
                  <c:v>Asturias, Principado de</c:v>
                </c:pt>
                <c:pt idx="16">
                  <c:v>Ceuta y Melilla</c:v>
                </c:pt>
                <c:pt idx="17">
                  <c:v>Canarias</c:v>
                </c:pt>
                <c:pt idx="18">
                  <c:v>Galicia</c:v>
                </c:pt>
              </c:strCache>
            </c:strRef>
          </c:cat>
          <c:val>
            <c:numRef>
              <c:f>'42pbpcasaadpot'!$Q$11:$Q$29</c:f>
              <c:numCache>
                <c:formatCode>#,##0.00</c:formatCode>
                <c:ptCount val="19"/>
                <c:pt idx="0">
                  <c:v>27.121667783146382</c:v>
                </c:pt>
                <c:pt idx="1">
                  <c:v>25.632156691891687</c:v>
                </c:pt>
                <c:pt idx="2">
                  <c:v>23.22520564954214</c:v>
                </c:pt>
                <c:pt idx="3">
                  <c:v>21.419694541648951</c:v>
                </c:pt>
                <c:pt idx="4">
                  <c:v>20.558035154584889</c:v>
                </c:pt>
                <c:pt idx="5">
                  <c:v>20.39398598436307</c:v>
                </c:pt>
                <c:pt idx="6">
                  <c:v>20.379129815811055</c:v>
                </c:pt>
                <c:pt idx="7">
                  <c:v>20.249883366794396</c:v>
                </c:pt>
                <c:pt idx="8">
                  <c:v>19.371034056610501</c:v>
                </c:pt>
                <c:pt idx="9">
                  <c:v>19.314101706772565</c:v>
                </c:pt>
                <c:pt idx="10">
                  <c:v>18.940417894573574</c:v>
                </c:pt>
                <c:pt idx="11">
                  <c:v>18.747610749517186</c:v>
                </c:pt>
                <c:pt idx="12">
                  <c:v>18.460215782909316</c:v>
                </c:pt>
                <c:pt idx="13">
                  <c:v>17.609703244447118</c:v>
                </c:pt>
                <c:pt idx="14">
                  <c:v>17.563110680671734</c:v>
                </c:pt>
                <c:pt idx="15">
                  <c:v>14.975039017684571</c:v>
                </c:pt>
                <c:pt idx="16">
                  <c:v>14.313936781609195</c:v>
                </c:pt>
                <c:pt idx="17">
                  <c:v>14.054993397227646</c:v>
                </c:pt>
                <c:pt idx="18">
                  <c:v>14.025718863657895</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max val="26.5"/>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registradas sobre</a:t>
            </a:r>
            <a:r>
              <a:rPr lang="es-ES" baseline="0">
                <a:solidFill>
                  <a:srgbClr val="008000"/>
                </a:solidFill>
              </a:rPr>
              <a:t> la población potencialmente dependiente</a:t>
            </a:r>
            <a:endParaRPr lang="es-ES">
              <a:solidFill>
                <a:srgbClr val="008000"/>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4945840611874E-2"/>
                  <c:y val="7.220239251566130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8.385744234800787E-3"/>
                  <c:y val="2.39934809592839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5.5904475002071189E-3"/>
                  <c:y val="9.6489083819402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131035507355E-2"/>
                  <c:y val="-1.44186399082786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240391334731E-2"/>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'22solcasaadpot'!$Q$10:$Q$28</c:f>
              <c:strCache>
                <c:ptCount val="19"/>
                <c:pt idx="0">
                  <c:v>Andalucía</c:v>
                </c:pt>
                <c:pt idx="1">
                  <c:v>Extremadura</c:v>
                </c:pt>
                <c:pt idx="2">
                  <c:v>Castilla y León</c:v>
                </c:pt>
                <c:pt idx="3">
                  <c:v>Cataluña</c:v>
                </c:pt>
                <c:pt idx="4">
                  <c:v>País Vasco</c:v>
                </c:pt>
                <c:pt idx="5">
                  <c:v>Balears, Illes</c:v>
                </c:pt>
                <c:pt idx="6">
                  <c:v>Rioja, La</c:v>
                </c:pt>
                <c:pt idx="7">
                  <c:v>Castilla - La Mancha</c:v>
                </c:pt>
                <c:pt idx="8">
                  <c:v>TOTAL</c:v>
                </c:pt>
                <c:pt idx="9">
                  <c:v>Comunitat Valenciana</c:v>
                </c:pt>
                <c:pt idx="10">
                  <c:v>Madrid, Comunidad de</c:v>
                </c:pt>
                <c:pt idx="11">
                  <c:v>Murcia, Región de</c:v>
                </c:pt>
                <c:pt idx="12">
                  <c:v>Aragón</c:v>
                </c:pt>
                <c:pt idx="13">
                  <c:v>Navarra, Comunidad Foral de</c:v>
                </c:pt>
                <c:pt idx="14">
                  <c:v>Canarias</c:v>
                </c:pt>
                <c:pt idx="15">
                  <c:v>Cantabria</c:v>
                </c:pt>
                <c:pt idx="16">
                  <c:v>Asturias, Principado de</c:v>
                </c:pt>
                <c:pt idx="17">
                  <c:v>Ceuta y Melilla</c:v>
                </c:pt>
                <c:pt idx="18">
                  <c:v>Galicia</c:v>
                </c:pt>
              </c:strCache>
            </c:strRef>
          </c:cat>
          <c:val>
            <c:numRef>
              <c:f>'22solcasaadpot'!$R$10:$R$28</c:f>
              <c:numCache>
                <c:formatCode>0.00</c:formatCode>
                <c:ptCount val="19"/>
                <c:pt idx="0">
                  <c:v>40.027371830692438</c:v>
                </c:pt>
                <c:pt idx="1">
                  <c:v>35.627241042100245</c:v>
                </c:pt>
                <c:pt idx="2">
                  <c:v>34.90281875495883</c:v>
                </c:pt>
                <c:pt idx="3">
                  <c:v>33.163629700815548</c:v>
                </c:pt>
                <c:pt idx="4">
                  <c:v>32.376060555647982</c:v>
                </c:pt>
                <c:pt idx="5">
                  <c:v>32.26362952546031</c:v>
                </c:pt>
                <c:pt idx="6">
                  <c:v>31.814052425162306</c:v>
                </c:pt>
                <c:pt idx="7">
                  <c:v>31.023160363529758</c:v>
                </c:pt>
                <c:pt idx="8">
                  <c:v>30.557714858715791</c:v>
                </c:pt>
                <c:pt idx="9">
                  <c:v>28.331913687569237</c:v>
                </c:pt>
                <c:pt idx="10">
                  <c:v>27.993957019675776</c:v>
                </c:pt>
                <c:pt idx="11">
                  <c:v>27.524165562026184</c:v>
                </c:pt>
                <c:pt idx="12">
                  <c:v>26.321745661052869</c:v>
                </c:pt>
                <c:pt idx="13">
                  <c:v>25.781335141615102</c:v>
                </c:pt>
                <c:pt idx="14">
                  <c:v>23.377864914569038</c:v>
                </c:pt>
                <c:pt idx="15">
                  <c:v>23.23882902947491</c:v>
                </c:pt>
                <c:pt idx="16">
                  <c:v>22.677801779826567</c:v>
                </c:pt>
                <c:pt idx="17">
                  <c:v>22.238685344827587</c:v>
                </c:pt>
                <c:pt idx="18">
                  <c:v>16.400306451546466</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registradas sobre</a:t>
            </a:r>
            <a:r>
              <a:rPr lang="es-ES" baseline="0">
                <a:solidFill>
                  <a:srgbClr val="008000"/>
                </a:solidFill>
              </a:rPr>
              <a:t> la población </a:t>
            </a:r>
            <a:endParaRPr lang="es-ES">
              <a:solidFill>
                <a:srgbClr val="008000"/>
              </a:solidFill>
            </a:endParaRPr>
          </a:p>
        </c:rich>
      </c:tx>
      <c:layout>
        <c:manualLayout>
          <c:xMode val="edge"/>
          <c:yMode val="edge"/>
          <c:x val="0.25981691312976124"/>
          <c:y val="2.590985804193830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Cantabria</c:v>
                </c:pt>
                <c:pt idx="5">
                  <c:v>País Vasco</c:v>
                </c:pt>
                <c:pt idx="6">
                  <c:v>Asturias, Principado de</c:v>
                </c:pt>
                <c:pt idx="7">
                  <c:v>Aragón</c:v>
                </c:pt>
                <c:pt idx="8">
                  <c:v>TOTAL</c:v>
                </c:pt>
                <c:pt idx="9">
                  <c:v>Rioja, La</c:v>
                </c:pt>
                <c:pt idx="10">
                  <c:v>Comunitat Valenciana</c:v>
                </c:pt>
                <c:pt idx="11">
                  <c:v>Galicia</c:v>
                </c:pt>
                <c:pt idx="12">
                  <c:v>Murcia, Región de</c:v>
                </c:pt>
                <c:pt idx="13">
                  <c:v>Madrid, Comunidad de</c:v>
                </c:pt>
                <c:pt idx="14">
                  <c:v>Cataluña</c:v>
                </c:pt>
                <c:pt idx="15">
                  <c:v>Navarra, Comunidad Foral de</c:v>
                </c:pt>
                <c:pt idx="16">
                  <c:v>Balears, Illes</c:v>
                </c:pt>
                <c:pt idx="17">
                  <c:v>Ceuta y Melilla</c:v>
                </c:pt>
                <c:pt idx="18">
                  <c:v>Canarias</c:v>
                </c:pt>
              </c:strCache>
            </c:strRef>
          </c:cat>
          <c:val>
            <c:numRef>
              <c:f>'44bpbpcasaad'!$AF$11:$AF$29</c:f>
              <c:numCache>
                <c:formatCode>0.00</c:formatCode>
                <c:ptCount val="19"/>
                <c:pt idx="0">
                  <c:v>4.7908661643320007</c:v>
                </c:pt>
                <c:pt idx="1">
                  <c:v>3.2854824591790832</c:v>
                </c:pt>
                <c:pt idx="2">
                  <c:v>3.1942752514132051</c:v>
                </c:pt>
                <c:pt idx="3">
                  <c:v>3.0953250634024885</c:v>
                </c:pt>
                <c:pt idx="4">
                  <c:v>3.0030435905814645</c:v>
                </c:pt>
                <c:pt idx="5">
                  <c:v>2.9451764300971139</c:v>
                </c:pt>
                <c:pt idx="6">
                  <c:v>2.8639285544855069</c:v>
                </c:pt>
                <c:pt idx="7">
                  <c:v>2.8310415521530077</c:v>
                </c:pt>
                <c:pt idx="8">
                  <c:v>2.771835040912749</c:v>
                </c:pt>
                <c:pt idx="9">
                  <c:v>2.672954008180215</c:v>
                </c:pt>
                <c:pt idx="10">
                  <c:v>2.646013216721252</c:v>
                </c:pt>
                <c:pt idx="11">
                  <c:v>2.5264083364092822</c:v>
                </c:pt>
                <c:pt idx="12">
                  <c:v>2.486819107979922</c:v>
                </c:pt>
                <c:pt idx="13">
                  <c:v>2.4256541491347305</c:v>
                </c:pt>
                <c:pt idx="14">
                  <c:v>2.4200082386986463</c:v>
                </c:pt>
                <c:pt idx="15">
                  <c:v>2.3044818354831249</c:v>
                </c:pt>
                <c:pt idx="16">
                  <c:v>2.2334033527478074</c:v>
                </c:pt>
                <c:pt idx="17">
                  <c:v>1.8777462333164485</c:v>
                </c:pt>
                <c:pt idx="18">
                  <c:v>1.5967737778792275</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a:t>
            </a:r>
            <a:r>
              <a:rPr lang="es-ES" sz="960" b="0" i="0" u="none" strike="noStrike" baseline="0">
                <a:solidFill>
                  <a:srgbClr val="006600"/>
                </a:solidFill>
                <a:effectLst/>
              </a:rPr>
              <a:t>personas con resolución de PIA </a:t>
            </a:r>
            <a:r>
              <a:rPr lang="es-ES">
                <a:solidFill>
                  <a:srgbClr val="008000"/>
                </a:solidFill>
              </a:rPr>
              <a:t>en el tramo de edad</a:t>
            </a:r>
            <a:r>
              <a:rPr lang="es-ES" baseline="0">
                <a:solidFill>
                  <a:srgbClr val="008000"/>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35CB-4C35-AA3A-4F0EC5CBF55F}"/>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Andalucía</c:v>
                </c:pt>
                <c:pt idx="2">
                  <c:v>Ceuta y Melilla</c:v>
                </c:pt>
                <c:pt idx="3">
                  <c:v>Murcia, Región de</c:v>
                </c:pt>
                <c:pt idx="4">
                  <c:v>Extremadura</c:v>
                </c:pt>
                <c:pt idx="5">
                  <c:v>Cantabria</c:v>
                </c:pt>
                <c:pt idx="6">
                  <c:v>Asturias, Principado de</c:v>
                </c:pt>
                <c:pt idx="7">
                  <c:v>País Vasco</c:v>
                </c:pt>
                <c:pt idx="8">
                  <c:v>Galicia</c:v>
                </c:pt>
                <c:pt idx="9">
                  <c:v>TOTAL</c:v>
                </c:pt>
                <c:pt idx="10">
                  <c:v>Castilla - La Mancha</c:v>
                </c:pt>
                <c:pt idx="11">
                  <c:v>Comunitat Valenciana</c:v>
                </c:pt>
                <c:pt idx="12">
                  <c:v>Cataluña</c:v>
                </c:pt>
                <c:pt idx="13">
                  <c:v>Canarias</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1.3590992005099376</c:v>
                </c:pt>
                <c:pt idx="1">
                  <c:v>1.1653982634978231</c:v>
                </c:pt>
                <c:pt idx="2">
                  <c:v>1.1508644803793591</c:v>
                </c:pt>
                <c:pt idx="3">
                  <c:v>1.0895057496033067</c:v>
                </c:pt>
                <c:pt idx="4">
                  <c:v>1.0045907041234916</c:v>
                </c:pt>
                <c:pt idx="5">
                  <c:v>0.98852794862218252</c:v>
                </c:pt>
                <c:pt idx="6">
                  <c:v>0.98741104753598141</c:v>
                </c:pt>
                <c:pt idx="7">
                  <c:v>0.9826868298665643</c:v>
                </c:pt>
                <c:pt idx="8">
                  <c:v>0.95653021101621027</c:v>
                </c:pt>
                <c:pt idx="9">
                  <c:v>0.94360815079387317</c:v>
                </c:pt>
                <c:pt idx="10">
                  <c:v>0.93948449757190888</c:v>
                </c:pt>
                <c:pt idx="11">
                  <c:v>0.91920887821017805</c:v>
                </c:pt>
                <c:pt idx="12">
                  <c:v>0.82018352214929902</c:v>
                </c:pt>
                <c:pt idx="13">
                  <c:v>0.7983727855559879</c:v>
                </c:pt>
                <c:pt idx="14">
                  <c:v>0.78871031959199411</c:v>
                </c:pt>
                <c:pt idx="15">
                  <c:v>0.75801276795240091</c:v>
                </c:pt>
                <c:pt idx="16">
                  <c:v>0.69923684568293287</c:v>
                </c:pt>
                <c:pt idx="17">
                  <c:v>0.61650767755043467</c:v>
                </c:pt>
                <c:pt idx="18">
                  <c:v>0.59692014605492938</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Extremadura</c:v>
                </c:pt>
                <c:pt idx="6">
                  <c:v>Cantabria</c:v>
                </c:pt>
                <c:pt idx="7">
                  <c:v>TOTAL</c:v>
                </c:pt>
                <c:pt idx="8">
                  <c:v>Comunitat Valenciana</c:v>
                </c:pt>
                <c:pt idx="9">
                  <c:v>Cataluña</c:v>
                </c:pt>
                <c:pt idx="10">
                  <c:v>Aragón</c:v>
                </c:pt>
                <c:pt idx="11">
                  <c:v>Ceuta y Melilla</c:v>
                </c:pt>
                <c:pt idx="12">
                  <c:v>Madrid, Comunidad de</c:v>
                </c:pt>
                <c:pt idx="13">
                  <c:v>País Vasco</c:v>
                </c:pt>
                <c:pt idx="14">
                  <c:v>Rioja, La</c:v>
                </c:pt>
                <c:pt idx="15">
                  <c:v>Asturias, Principado de</c:v>
                </c:pt>
                <c:pt idx="16">
                  <c:v>Navarra, Comunidad Foral de</c:v>
                </c:pt>
                <c:pt idx="17">
                  <c:v>Galicia</c:v>
                </c:pt>
                <c:pt idx="18">
                  <c:v>Canarias</c:v>
                </c:pt>
              </c:strCache>
            </c:strRef>
          </c:cat>
          <c:val>
            <c:numRef>
              <c:f>'44bpbpcasaad'!$AR$11:$AR$29</c:f>
              <c:numCache>
                <c:formatCode>0.00</c:formatCode>
                <c:ptCount val="19"/>
                <c:pt idx="0">
                  <c:v>5.2909481152464561</c:v>
                </c:pt>
                <c:pt idx="1">
                  <c:v>4.9361579083534979</c:v>
                </c:pt>
                <c:pt idx="2">
                  <c:v>4.6424375342680344</c:v>
                </c:pt>
                <c:pt idx="3">
                  <c:v>4.2009309314597312</c:v>
                </c:pt>
                <c:pt idx="4">
                  <c:v>4.1833588445961283</c:v>
                </c:pt>
                <c:pt idx="5">
                  <c:v>4.1700939872436251</c:v>
                </c:pt>
                <c:pt idx="6">
                  <c:v>4.0037796382974049</c:v>
                </c:pt>
                <c:pt idx="7">
                  <c:v>3.920154602713922</c:v>
                </c:pt>
                <c:pt idx="8">
                  <c:v>3.7926418290898987</c:v>
                </c:pt>
                <c:pt idx="9">
                  <c:v>3.6810820291945197</c:v>
                </c:pt>
                <c:pt idx="10">
                  <c:v>3.5642852678292392</c:v>
                </c:pt>
                <c:pt idx="11">
                  <c:v>3.5155983343572941</c:v>
                </c:pt>
                <c:pt idx="12">
                  <c:v>3.4669035018618883</c:v>
                </c:pt>
                <c:pt idx="13">
                  <c:v>3.4007666468163342</c:v>
                </c:pt>
                <c:pt idx="14">
                  <c:v>3.3526290400385914</c:v>
                </c:pt>
                <c:pt idx="15">
                  <c:v>3.1778813758949944</c:v>
                </c:pt>
                <c:pt idx="16">
                  <c:v>2.7857818445769089</c:v>
                </c:pt>
                <c:pt idx="17">
                  <c:v>2.6876924153372515</c:v>
                </c:pt>
                <c:pt idx="18">
                  <c:v>2.4893338260489806</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Rioja, La</c:v>
                </c:pt>
                <c:pt idx="5">
                  <c:v>Madrid, Comunidad de</c:v>
                </c:pt>
                <c:pt idx="6">
                  <c:v>TOTAL</c:v>
                </c:pt>
                <c:pt idx="7">
                  <c:v>Comunitat Valenciana</c:v>
                </c:pt>
                <c:pt idx="8">
                  <c:v>Extremadura</c:v>
                </c:pt>
                <c:pt idx="9">
                  <c:v>Aragón</c:v>
                </c:pt>
                <c:pt idx="10">
                  <c:v>Murcia, Región de</c:v>
                </c:pt>
                <c:pt idx="11">
                  <c:v>País Vasco</c:v>
                </c:pt>
                <c:pt idx="12">
                  <c:v>Navarra, Comunidad Foral de</c:v>
                </c:pt>
                <c:pt idx="13">
                  <c:v>Cantabria</c:v>
                </c:pt>
                <c:pt idx="14">
                  <c:v>Cataluña</c:v>
                </c:pt>
                <c:pt idx="15">
                  <c:v>Ceuta y Melilla</c:v>
                </c:pt>
                <c:pt idx="16">
                  <c:v>Asturias, Principado de</c:v>
                </c:pt>
                <c:pt idx="17">
                  <c:v>Galicia</c:v>
                </c:pt>
                <c:pt idx="18">
                  <c:v>Canarias</c:v>
                </c:pt>
              </c:strCache>
            </c:strRef>
          </c:cat>
          <c:val>
            <c:numRef>
              <c:f>'44bpbpcasaad'!$AX$11:$AX$29</c:f>
              <c:numCache>
                <c:formatCode>0.00</c:formatCode>
                <c:ptCount val="19"/>
                <c:pt idx="0">
                  <c:v>32.227477343938851</c:v>
                </c:pt>
                <c:pt idx="1">
                  <c:v>31.408954417365624</c:v>
                </c:pt>
                <c:pt idx="2">
                  <c:v>29.662705789622404</c:v>
                </c:pt>
                <c:pt idx="3">
                  <c:v>26.748784951102891</c:v>
                </c:pt>
                <c:pt idx="4">
                  <c:v>24.808816914080072</c:v>
                </c:pt>
                <c:pt idx="5">
                  <c:v>24.763425452064141</c:v>
                </c:pt>
                <c:pt idx="6">
                  <c:v>24.500099028334677</c:v>
                </c:pt>
                <c:pt idx="7">
                  <c:v>24.2423187154155</c:v>
                </c:pt>
                <c:pt idx="8">
                  <c:v>23.968322875146349</c:v>
                </c:pt>
                <c:pt idx="9">
                  <c:v>23.404189929826359</c:v>
                </c:pt>
                <c:pt idx="10">
                  <c:v>23.213888580006671</c:v>
                </c:pt>
                <c:pt idx="11">
                  <c:v>23.037030983826053</c:v>
                </c:pt>
                <c:pt idx="12">
                  <c:v>23.033036693892477</c:v>
                </c:pt>
                <c:pt idx="13">
                  <c:v>23.013511536022634</c:v>
                </c:pt>
                <c:pt idx="14">
                  <c:v>21.781806206638951</c:v>
                </c:pt>
                <c:pt idx="15">
                  <c:v>18.972093957036741</c:v>
                </c:pt>
                <c:pt idx="16">
                  <c:v>18.355427829795122</c:v>
                </c:pt>
                <c:pt idx="17">
                  <c:v>15.484214260376019</c:v>
                </c:pt>
                <c:pt idx="18">
                  <c:v>14.529328591627747</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'45ResolPIAAltaBaj'!$AC$11:$AC$34</c:f>
              <c:numCache>
                <c:formatCode>m/d/yyyy</c:formatCode>
                <c:ptCount val="2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numCache>
            </c:numRef>
          </c:cat>
          <c:val>
            <c:numRef>
              <c:f>'45ResolPIAAltaBaj'!$AD$11:$AD$34</c:f>
              <c:numCache>
                <c:formatCode>0</c:formatCode>
                <c:ptCount val="24"/>
                <c:pt idx="0">
                  <c:v>12775</c:v>
                </c:pt>
                <c:pt idx="1">
                  <c:v>19803</c:v>
                </c:pt>
                <c:pt idx="2">
                  <c:v>27240</c:v>
                </c:pt>
                <c:pt idx="3">
                  <c:v>23620</c:v>
                </c:pt>
                <c:pt idx="4">
                  <c:v>21534</c:v>
                </c:pt>
                <c:pt idx="5">
                  <c:v>21833</c:v>
                </c:pt>
                <c:pt idx="6">
                  <c:v>25882</c:v>
                </c:pt>
                <c:pt idx="7">
                  <c:v>15551</c:v>
                </c:pt>
                <c:pt idx="8">
                  <c:v>29199</c:v>
                </c:pt>
                <c:pt idx="9">
                  <c:v>26213</c:v>
                </c:pt>
                <c:pt idx="10">
                  <c:v>25655</c:v>
                </c:pt>
                <c:pt idx="11">
                  <c:v>24712</c:v>
                </c:pt>
                <c:pt idx="12">
                  <c:v>15800</c:v>
                </c:pt>
                <c:pt idx="13">
                  <c:v>21660</c:v>
                </c:pt>
                <c:pt idx="14">
                  <c:v>28954</c:v>
                </c:pt>
                <c:pt idx="15">
                  <c:v>20498</c:v>
                </c:pt>
                <c:pt idx="16">
                  <c:v>23876</c:v>
                </c:pt>
                <c:pt idx="17">
                  <c:v>25318</c:v>
                </c:pt>
                <c:pt idx="18">
                  <c:v>29962</c:v>
                </c:pt>
                <c:pt idx="19">
                  <c:v>19002</c:v>
                </c:pt>
                <c:pt idx="20">
                  <c:v>23558</c:v>
                </c:pt>
                <c:pt idx="21">
                  <c:v>27902</c:v>
                </c:pt>
                <c:pt idx="22">
                  <c:v>25864</c:v>
                </c:pt>
                <c:pt idx="23">
                  <c:v>27618</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2"/>
              </a:solidFill>
              <a:round/>
            </a:ln>
            <a:effectLst/>
          </c:spPr>
          <c:marker>
            <c:symbol val="none"/>
          </c:marker>
          <c:cat>
            <c:numRef>
              <c:f>'45ResolPIAAltaBaj'!$AC$11:$AC$34</c:f>
              <c:numCache>
                <c:formatCode>m/d/yyyy</c:formatCode>
                <c:ptCount val="2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numCache>
            </c:numRef>
          </c:cat>
          <c:val>
            <c:numRef>
              <c:f>'45ResolPIAAltaBaj'!$AE$11:$AE$34</c:f>
              <c:numCache>
                <c:formatCode>0</c:formatCode>
                <c:ptCount val="24"/>
                <c:pt idx="0">
                  <c:v>16772</c:v>
                </c:pt>
                <c:pt idx="1">
                  <c:v>18783</c:v>
                </c:pt>
                <c:pt idx="2">
                  <c:v>16097</c:v>
                </c:pt>
                <c:pt idx="3">
                  <c:v>14066</c:v>
                </c:pt>
                <c:pt idx="4">
                  <c:v>12150</c:v>
                </c:pt>
                <c:pt idx="5">
                  <c:v>13954</c:v>
                </c:pt>
                <c:pt idx="6">
                  <c:v>13248</c:v>
                </c:pt>
                <c:pt idx="7">
                  <c:v>13247</c:v>
                </c:pt>
                <c:pt idx="8">
                  <c:v>15187</c:v>
                </c:pt>
                <c:pt idx="9">
                  <c:v>13678</c:v>
                </c:pt>
                <c:pt idx="10">
                  <c:v>14422</c:v>
                </c:pt>
                <c:pt idx="11">
                  <c:v>14501</c:v>
                </c:pt>
                <c:pt idx="12">
                  <c:v>18653</c:v>
                </c:pt>
                <c:pt idx="13">
                  <c:v>18762</c:v>
                </c:pt>
                <c:pt idx="14">
                  <c:v>17183</c:v>
                </c:pt>
                <c:pt idx="15">
                  <c:v>16055</c:v>
                </c:pt>
                <c:pt idx="16">
                  <c:v>15983</c:v>
                </c:pt>
                <c:pt idx="17">
                  <c:v>16449</c:v>
                </c:pt>
                <c:pt idx="18">
                  <c:v>16217</c:v>
                </c:pt>
                <c:pt idx="19">
                  <c:v>17806</c:v>
                </c:pt>
                <c:pt idx="20">
                  <c:v>17545</c:v>
                </c:pt>
                <c:pt idx="21">
                  <c:v>14112</c:v>
                </c:pt>
                <c:pt idx="22">
                  <c:v>14618</c:v>
                </c:pt>
                <c:pt idx="23">
                  <c:v>15332</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2884</c:v>
                </c:pt>
                <c:pt idx="1">
                  <c:v>82108</c:v>
                </c:pt>
                <c:pt idx="2">
                  <c:v>48338</c:v>
                </c:pt>
                <c:pt idx="3">
                  <c:v>65603</c:v>
                </c:pt>
                <c:pt idx="4">
                  <c:v>65420</c:v>
                </c:pt>
                <c:pt idx="5">
                  <c:v>94919</c:v>
                </c:pt>
                <c:pt idx="6">
                  <c:v>252772</c:v>
                </c:pt>
                <c:pt idx="7">
                  <c:v>701393</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Persona</a:t>
            </a:r>
            <a:r>
              <a:rPr lang="es-ES" baseline="0"/>
              <a:t> con resolución de PIA</a:t>
            </a:r>
            <a:r>
              <a:rPr lang="es-ES"/>
              <a:t> por sexo</a:t>
            </a:r>
          </a:p>
        </c:rich>
      </c:tx>
      <c:layout>
        <c:manualLayout>
          <c:xMode val="edge"/>
          <c:yMode val="edge"/>
          <c:x val="0.17933349240435856"/>
          <c:y val="2.6316093748193371E-3"/>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CF66-44C6-9485-4914140F6EFA}"/>
              </c:ext>
            </c:extLst>
          </c:dPt>
          <c:dPt>
            <c:idx val="1"/>
            <c:bubble3D val="0"/>
            <c:spPr>
              <a:solidFill>
                <a:srgbClr val="993366"/>
              </a:solidFill>
              <a:ln w="25400">
                <a:noFill/>
              </a:ln>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837568</c:v>
                </c:pt>
                <c:pt idx="1">
                  <c:v>475869</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471</c:v>
                </c:pt>
                <c:pt idx="1">
                  <c:v>9255</c:v>
                </c:pt>
                <c:pt idx="2">
                  <c:v>5977</c:v>
                </c:pt>
                <c:pt idx="3">
                  <c:v>9161</c:v>
                </c:pt>
                <c:pt idx="4">
                  <c:v>8078</c:v>
                </c:pt>
                <c:pt idx="5">
                  <c:v>10815</c:v>
                </c:pt>
                <c:pt idx="6">
                  <c:v>36699</c:v>
                </c:pt>
                <c:pt idx="7">
                  <c:v>168439</c:v>
                </c:pt>
              </c:numCache>
            </c:numRef>
          </c:val>
          <c:extLst>
            <c:ext xmlns:c15="http://schemas.microsoft.com/office/drawing/2012/chart" uri="{02D57815-91ED-43cb-92C2-25804820EDAC}">
              <c15:datalabelsRange>
                <c15:f>'46aperfpb_graf'!$V$12:$AC$12</c15:f>
                <c15:dlblRangeCache>
                  <c:ptCount val="8"/>
                  <c:pt idx="0">
                    <c:v>37%</c:v>
                  </c:pt>
                  <c:pt idx="1">
                    <c:v>36%</c:v>
                  </c:pt>
                  <c:pt idx="2">
                    <c:v>32%</c:v>
                  </c:pt>
                  <c:pt idx="3">
                    <c:v>32%</c:v>
                  </c:pt>
                  <c:pt idx="4">
                    <c:v>27%</c:v>
                  </c:pt>
                  <c:pt idx="5">
                    <c:v>23%</c:v>
                  </c:pt>
                  <c:pt idx="6">
                    <c:v>23%</c:v>
                  </c:pt>
                  <c:pt idx="7">
                    <c:v>32%</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561</c:v>
                </c:pt>
                <c:pt idx="1">
                  <c:v>9871</c:v>
                </c:pt>
                <c:pt idx="2">
                  <c:v>7306</c:v>
                </c:pt>
                <c:pt idx="3">
                  <c:v>11095</c:v>
                </c:pt>
                <c:pt idx="4">
                  <c:v>12034</c:v>
                </c:pt>
                <c:pt idx="5">
                  <c:v>18555</c:v>
                </c:pt>
                <c:pt idx="6">
                  <c:v>58842</c:v>
                </c:pt>
                <c:pt idx="7">
                  <c:v>203333</c:v>
                </c:pt>
              </c:numCache>
            </c:numRef>
          </c:val>
          <c:extLst>
            <c:ext xmlns:c15="http://schemas.microsoft.com/office/drawing/2012/chart" uri="{02D57815-91ED-43cb-92C2-25804820EDAC}">
              <c15:datalabelsRange>
                <c15:f>'46aperfpb_graf'!$V$13:$AC$13</c15:f>
                <c15:dlblRangeCache>
                  <c:ptCount val="8"/>
                  <c:pt idx="0">
                    <c:v>44%</c:v>
                  </c:pt>
                  <c:pt idx="1">
                    <c:v>38%</c:v>
                  </c:pt>
                  <c:pt idx="2">
                    <c:v>39%</c:v>
                  </c:pt>
                  <c:pt idx="3">
                    <c:v>39%</c:v>
                  </c:pt>
                  <c:pt idx="4">
                    <c:v>40%</c:v>
                  </c:pt>
                  <c:pt idx="5">
                    <c:v>40%</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229</c:v>
                </c:pt>
                <c:pt idx="1">
                  <c:v>6583</c:v>
                </c:pt>
                <c:pt idx="2">
                  <c:v>5678</c:v>
                </c:pt>
                <c:pt idx="3">
                  <c:v>8107</c:v>
                </c:pt>
                <c:pt idx="4">
                  <c:v>10018</c:v>
                </c:pt>
                <c:pt idx="5">
                  <c:v>17225</c:v>
                </c:pt>
                <c:pt idx="6">
                  <c:v>62331</c:v>
                </c:pt>
                <c:pt idx="7">
                  <c:v>156905</c:v>
                </c:pt>
              </c:numCache>
            </c:numRef>
          </c:val>
          <c:extLst>
            <c:ext xmlns:c15="http://schemas.microsoft.com/office/drawing/2012/chart" uri="{02D57815-91ED-43cb-92C2-25804820EDAC}">
              <c15:datalabelsRange>
                <c15:f>'46aperfpb_graf'!$V$14:$AC$14</c15:f>
                <c15:dlblRangeCache>
                  <c:ptCount val="8"/>
                  <c:pt idx="0">
                    <c:v>18%</c:v>
                  </c:pt>
                  <c:pt idx="1">
                    <c:v>26%</c:v>
                  </c:pt>
                  <c:pt idx="2">
                    <c:v>30%</c:v>
                  </c:pt>
                  <c:pt idx="3">
                    <c:v>29%</c:v>
                  </c:pt>
                  <c:pt idx="4">
                    <c:v>33%</c:v>
                  </c:pt>
                  <c:pt idx="5">
                    <c:v>37%</c:v>
                  </c:pt>
                  <c:pt idx="6">
                    <c:v>39%</c:v>
                  </c:pt>
                  <c:pt idx="7">
                    <c:v>30%</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dependencia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577</c:v>
                </c:pt>
                <c:pt idx="1">
                  <c:v>18696</c:v>
                </c:pt>
                <c:pt idx="2">
                  <c:v>8919</c:v>
                </c:pt>
                <c:pt idx="3">
                  <c:v>11193</c:v>
                </c:pt>
                <c:pt idx="4">
                  <c:v>9211</c:v>
                </c:pt>
                <c:pt idx="5">
                  <c:v>11714</c:v>
                </c:pt>
                <c:pt idx="6">
                  <c:v>26335</c:v>
                </c:pt>
                <c:pt idx="7">
                  <c:v>50786</c:v>
                </c:pt>
              </c:numCache>
            </c:numRef>
          </c:val>
          <c:extLst>
            <c:ext xmlns:c15="http://schemas.microsoft.com/office/drawing/2012/chart" uri="{02D57815-91ED-43cb-92C2-25804820EDAC}">
              <c15:datalabelsRange>
                <c15:f>'46aperfpb_graf'!$V$16:$AC$16</c15:f>
                <c15:dlblRangeCache>
                  <c:ptCount val="8"/>
                  <c:pt idx="0">
                    <c:v>36%</c:v>
                  </c:pt>
                  <c:pt idx="1">
                    <c:v>33%</c:v>
                  </c:pt>
                  <c:pt idx="2">
                    <c:v>30%</c:v>
                  </c:pt>
                  <c:pt idx="3">
                    <c:v>30%</c:v>
                  </c:pt>
                  <c:pt idx="4">
                    <c:v>26%</c:v>
                  </c:pt>
                  <c:pt idx="5">
                    <c:v>24%</c:v>
                  </c:pt>
                  <c:pt idx="6">
                    <c:v>28%</c:v>
                  </c:pt>
                  <c:pt idx="7">
                    <c:v>29%</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774</c:v>
                </c:pt>
                <c:pt idx="1">
                  <c:v>23225</c:v>
                </c:pt>
                <c:pt idx="2">
                  <c:v>11011</c:v>
                </c:pt>
                <c:pt idx="3">
                  <c:v>14681</c:v>
                </c:pt>
                <c:pt idx="4">
                  <c:v>14257</c:v>
                </c:pt>
                <c:pt idx="5">
                  <c:v>19921</c:v>
                </c:pt>
                <c:pt idx="6">
                  <c:v>37507</c:v>
                </c:pt>
                <c:pt idx="7">
                  <c:v>65109</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40%</c:v>
                  </c:pt>
                  <c:pt idx="5">
                    <c:v>41%</c:v>
                  </c:pt>
                  <c:pt idx="6">
                    <c:v>40%</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272</c:v>
                </c:pt>
                <c:pt idx="1">
                  <c:v>14478</c:v>
                </c:pt>
                <c:pt idx="2">
                  <c:v>9447</c:v>
                </c:pt>
                <c:pt idx="3">
                  <c:v>11366</c:v>
                </c:pt>
                <c:pt idx="4">
                  <c:v>11822</c:v>
                </c:pt>
                <c:pt idx="5">
                  <c:v>16689</c:v>
                </c:pt>
                <c:pt idx="6">
                  <c:v>31058</c:v>
                </c:pt>
                <c:pt idx="7">
                  <c:v>56821</c:v>
                </c:pt>
              </c:numCache>
            </c:numRef>
          </c:val>
          <c:extLst>
            <c:ext xmlns:c15="http://schemas.microsoft.com/office/drawing/2012/chart" uri="{02D57815-91ED-43cb-92C2-25804820EDAC}">
              <c15:datalabelsRange>
                <c15:f>'46aperfpb_graf'!$V$18:$AC$18</c15:f>
                <c15:dlblRangeCache>
                  <c:ptCount val="8"/>
                  <c:pt idx="0">
                    <c:v>17%</c:v>
                  </c:pt>
                  <c:pt idx="1">
                    <c:v>26%</c:v>
                  </c:pt>
                  <c:pt idx="2">
                    <c:v>32%</c:v>
                  </c:pt>
                  <c:pt idx="3">
                    <c:v>31%</c:v>
                  </c:pt>
                  <c:pt idx="4">
                    <c:v>33%</c:v>
                  </c:pt>
                  <c:pt idx="5">
                    <c:v>35%</c:v>
                  </c:pt>
                  <c:pt idx="6">
                    <c:v>33%</c:v>
                  </c:pt>
                  <c:pt idx="7">
                    <c:v>33%</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0.34041009488135959</c:v>
                </c:pt>
                <c:pt idx="1">
                  <c:v>0.24574349528688841</c:v>
                </c:pt>
                <c:pt idx="2">
                  <c:v>0.19739153652081043</c:v>
                </c:pt>
                <c:pt idx="3">
                  <c:v>4.6531335613787979E-2</c:v>
                </c:pt>
                <c:pt idx="4">
                  <c:v>3.2866020709830204E-2</c:v>
                </c:pt>
                <c:pt idx="5">
                  <c:v>1.8440339282121132E-2</c:v>
                </c:pt>
                <c:pt idx="6">
                  <c:v>1.6733867847137308E-2</c:v>
                </c:pt>
                <c:pt idx="7">
                  <c:v>1.4127726097791261E-2</c:v>
                </c:pt>
                <c:pt idx="8">
                  <c:v>8.7755583760273648E-2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total registradas sobre</a:t>
            </a:r>
            <a:r>
              <a:rPr lang="es-ES" baseline="0">
                <a:solidFill>
                  <a:srgbClr val="008000"/>
                </a:solidFill>
              </a:rPr>
              <a:t> la población </a:t>
            </a:r>
            <a:endParaRPr lang="es-ES">
              <a:solidFill>
                <a:srgbClr val="008000"/>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Andalucía</c:v>
                </c:pt>
                <c:pt idx="3">
                  <c:v>País Vasco</c:v>
                </c:pt>
                <c:pt idx="4">
                  <c:v>Cataluña</c:v>
                </c:pt>
                <c:pt idx="5">
                  <c:v>Rioja, La</c:v>
                </c:pt>
                <c:pt idx="6">
                  <c:v>Castilla - La Mancha</c:v>
                </c:pt>
                <c:pt idx="7">
                  <c:v>Asturias, Principado de</c:v>
                </c:pt>
                <c:pt idx="8">
                  <c:v>TOTAL</c:v>
                </c:pt>
                <c:pt idx="9">
                  <c:v>Cantabria</c:v>
                </c:pt>
                <c:pt idx="10">
                  <c:v>Aragón</c:v>
                </c:pt>
                <c:pt idx="11">
                  <c:v>Comunitat Valenciana</c:v>
                </c:pt>
                <c:pt idx="12">
                  <c:v>Murcia, Región de</c:v>
                </c:pt>
                <c:pt idx="13">
                  <c:v>Balears, Illes</c:v>
                </c:pt>
                <c:pt idx="14">
                  <c:v>Madrid, Comunidad de</c:v>
                </c:pt>
                <c:pt idx="15">
                  <c:v>Navarra, Comunidad Foral de</c:v>
                </c:pt>
                <c:pt idx="16">
                  <c:v>Galicia</c:v>
                </c:pt>
                <c:pt idx="17">
                  <c:v>Ceuta y Melilla</c:v>
                </c:pt>
                <c:pt idx="18">
                  <c:v>Canarias</c:v>
                </c:pt>
              </c:strCache>
            </c:strRef>
          </c:cat>
          <c:val>
            <c:numRef>
              <c:f>'24asolcasaad_pobl'!$AF$11:$AF$29</c:f>
              <c:numCache>
                <c:formatCode>0.00</c:formatCode>
                <c:ptCount val="19"/>
                <c:pt idx="0">
                  <c:v>6.1653558604848477</c:v>
                </c:pt>
                <c:pt idx="1">
                  <c:v>5.364223346650923</c:v>
                </c:pt>
                <c:pt idx="2">
                  <c:v>4.9882046506972575</c:v>
                </c:pt>
                <c:pt idx="3">
                  <c:v>4.9224636211586938</c:v>
                </c:pt>
                <c:pt idx="4">
                  <c:v>4.5695924008180988</c:v>
                </c:pt>
                <c:pt idx="5">
                  <c:v>4.4897372074697621</c:v>
                </c:pt>
                <c:pt idx="6">
                  <c:v>4.3885961976266152</c:v>
                </c:pt>
                <c:pt idx="7">
                  <c:v>4.3370574189161406</c:v>
                </c:pt>
                <c:pt idx="8">
                  <c:v>4.1827867983921614</c:v>
                </c:pt>
                <c:pt idx="9">
                  <c:v>3.9629978768432199</c:v>
                </c:pt>
                <c:pt idx="10">
                  <c:v>3.8582149365773404</c:v>
                </c:pt>
                <c:pt idx="11">
                  <c:v>3.6759178970601436</c:v>
                </c:pt>
                <c:pt idx="12">
                  <c:v>3.6510050142049382</c:v>
                </c:pt>
                <c:pt idx="13">
                  <c:v>3.3640861784403859</c:v>
                </c:pt>
                <c:pt idx="14">
                  <c:v>3.3320195027558595</c:v>
                </c:pt>
                <c:pt idx="15">
                  <c:v>3.2184140871939135</c:v>
                </c:pt>
                <c:pt idx="16">
                  <c:v>2.9541352811664741</c:v>
                </c:pt>
                <c:pt idx="17">
                  <c:v>2.9173391134304798</c:v>
                </c:pt>
                <c:pt idx="18">
                  <c:v>2.6559359099912379</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0.28358019173268395</c:v>
                </c:pt>
                <c:pt idx="1">
                  <c:v>0.46824812736968652</c:v>
                </c:pt>
                <c:pt idx="2">
                  <c:v>0.17835262476495792</c:v>
                </c:pt>
                <c:pt idx="3">
                  <c:v>6.1184149687124316E-2</c:v>
                </c:pt>
                <c:pt idx="4">
                  <c:v>8.6349064455473017E-3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solidFill>
                  <a:srgbClr val="008000"/>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993366"/>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0.26044177827202014</c:v>
                </c:pt>
                <c:pt idx="1">
                  <c:v>0.73955822172797991</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rgbClr val="993366"/>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pattFill prst="wdUpDiag">
                <a:fgClr>
                  <a:srgbClr val="993366"/>
                </a:fgClr>
                <a:bgClr>
                  <a:srgbClr val="721C55"/>
                </a:bgClr>
              </a:patt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0.17119290327600964</c:v>
                </c:pt>
                <c:pt idx="1">
                  <c:v>0.29945463559742191</c:v>
                </c:pt>
                <c:pt idx="2">
                  <c:v>0.25370058085066516</c:v>
                </c:pt>
                <c:pt idx="3">
                  <c:v>0.2966904331169522</c:v>
                </c:pt>
                <c:pt idx="4">
                  <c:v>0.20489439638375809</c:v>
                </c:pt>
                <c:pt idx="5">
                  <c:v>0.26843121663069408</c:v>
                </c:pt>
                <c:pt idx="6">
                  <c:v>0.23919367534823233</c:v>
                </c:pt>
                <c:pt idx="7">
                  <c:v>0.21567635903919088</c:v>
                </c:pt>
                <c:pt idx="8">
                  <c:v>0.34475573270629617</c:v>
                </c:pt>
                <c:pt idx="9">
                  <c:v>0.2477339051998585</c:v>
                </c:pt>
                <c:pt idx="10">
                  <c:v>0.17557861133280128</c:v>
                </c:pt>
                <c:pt idx="11">
                  <c:v>0.1443226710844909</c:v>
                </c:pt>
                <c:pt idx="12">
                  <c:v>0.24387820285328979</c:v>
                </c:pt>
                <c:pt idx="13">
                  <c:v>0.27661576628598317</c:v>
                </c:pt>
                <c:pt idx="14">
                  <c:v>0.2824858757062147</c:v>
                </c:pt>
                <c:pt idx="15">
                  <c:v>0.33439265536723162</c:v>
                </c:pt>
                <c:pt idx="16">
                  <c:v>0.28663967611336033</c:v>
                </c:pt>
                <c:pt idx="17">
                  <c:v>0.16304347826086957</c:v>
                </c:pt>
                <c:pt idx="18">
                  <c:v>0.11264367816091954</c:v>
                </c:pt>
                <c:pt idx="19">
                  <c:v>0.26044177827202014</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0.82880709672399033</c:v>
                </c:pt>
                <c:pt idx="1">
                  <c:v>0.70054536440257809</c:v>
                </c:pt>
                <c:pt idx="2">
                  <c:v>0.74629941914933484</c:v>
                </c:pt>
                <c:pt idx="3">
                  <c:v>0.7033095668830478</c:v>
                </c:pt>
                <c:pt idx="4">
                  <c:v>0.79510560361624194</c:v>
                </c:pt>
                <c:pt idx="5">
                  <c:v>0.73156878336930586</c:v>
                </c:pt>
                <c:pt idx="6">
                  <c:v>0.76080632465176767</c:v>
                </c:pt>
                <c:pt idx="7">
                  <c:v>0.78432364096080909</c:v>
                </c:pt>
                <c:pt idx="8">
                  <c:v>0.65524426729370377</c:v>
                </c:pt>
                <c:pt idx="9">
                  <c:v>0.7522660948001415</c:v>
                </c:pt>
                <c:pt idx="10">
                  <c:v>0.82442138866719872</c:v>
                </c:pt>
                <c:pt idx="11">
                  <c:v>0.85567732891550907</c:v>
                </c:pt>
                <c:pt idx="12">
                  <c:v>0.75612179714671024</c:v>
                </c:pt>
                <c:pt idx="13">
                  <c:v>0.72338423371401683</c:v>
                </c:pt>
                <c:pt idx="14">
                  <c:v>0.71751412429378536</c:v>
                </c:pt>
                <c:pt idx="15">
                  <c:v>0.66560734463276838</c:v>
                </c:pt>
                <c:pt idx="16">
                  <c:v>0.71336032388663972</c:v>
                </c:pt>
                <c:pt idx="17">
                  <c:v>0.83695652173913049</c:v>
                </c:pt>
                <c:pt idx="18">
                  <c:v>0.88735632183908042</c:v>
                </c:pt>
                <c:pt idx="19">
                  <c:v>0.73955822172797991</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008000"/>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0.26044177827202014</c:v>
                </c:pt>
                <c:pt idx="1">
                  <c:v>0.26044177827202014</c:v>
                </c:pt>
                <c:pt idx="2">
                  <c:v>0.26044177827202014</c:v>
                </c:pt>
                <c:pt idx="3">
                  <c:v>0.26044177827202014</c:v>
                </c:pt>
                <c:pt idx="4">
                  <c:v>0.26044177827202014</c:v>
                </c:pt>
                <c:pt idx="5">
                  <c:v>0.26044177827202014</c:v>
                </c:pt>
                <c:pt idx="6">
                  <c:v>0.26044177827202014</c:v>
                </c:pt>
                <c:pt idx="7">
                  <c:v>0.26044177827202014</c:v>
                </c:pt>
                <c:pt idx="8">
                  <c:v>0.26044177827202014</c:v>
                </c:pt>
                <c:pt idx="9">
                  <c:v>0.26044177827202014</c:v>
                </c:pt>
                <c:pt idx="10">
                  <c:v>0.26044177827202014</c:v>
                </c:pt>
                <c:pt idx="11">
                  <c:v>0.26044177827202014</c:v>
                </c:pt>
                <c:pt idx="12">
                  <c:v>0.26044177827202014</c:v>
                </c:pt>
                <c:pt idx="13">
                  <c:v>0.26044177827202014</c:v>
                </c:pt>
                <c:pt idx="14">
                  <c:v>0.26044177827202014</c:v>
                </c:pt>
                <c:pt idx="15">
                  <c:v>0.26044177827202014</c:v>
                </c:pt>
                <c:pt idx="16">
                  <c:v>0.26044177827202014</c:v>
                </c:pt>
                <c:pt idx="17">
                  <c:v>0.26044177827202014</c:v>
                </c:pt>
                <c:pt idx="18">
                  <c:v>0.26044177827202014</c:v>
                </c:pt>
                <c:pt idx="19">
                  <c:v>0.26044177827202014</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3.065128271434982E-3</c:v>
                </c:pt>
                <c:pt idx="1">
                  <c:v>0.44029084492580567</c:v>
                </c:pt>
                <c:pt idx="2">
                  <c:v>9.74224020566022E-2</c:v>
                </c:pt>
                <c:pt idx="3">
                  <c:v>0.40380593098517636</c:v>
                </c:pt>
                <c:pt idx="4">
                  <c:v>4.9817841632504051E-2</c:v>
                </c:pt>
                <c:pt idx="5">
                  <c:v>3.9169753344640585E-3</c:v>
                </c:pt>
                <c:pt idx="6">
                  <c:v>6.7691418401417719E-4</c:v>
                </c:pt>
                <c:pt idx="7">
                  <c:v>4.3352930886301236E-4</c:v>
                </c:pt>
                <c:pt idx="8">
                  <c:v>2.8901953924200826E-4</c:v>
                </c:pt>
                <c:pt idx="9">
                  <c:v>2.8141376189353432E-4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5.5668955279272595E-4</c:v>
                </c:pt>
                <c:pt idx="1">
                  <c:v>2.0752149440217728E-2</c:v>
                </c:pt>
                <c:pt idx="2">
                  <c:v>9.6925836580689054E-2</c:v>
                </c:pt>
                <c:pt idx="3">
                  <c:v>0.76291210490505346</c:v>
                </c:pt>
                <c:pt idx="4">
                  <c:v>0.10459578153027772</c:v>
                </c:pt>
                <c:pt idx="5">
                  <c:v>1.0515247108307045E-3</c:v>
                </c:pt>
                <c:pt idx="6">
                  <c:v>3.4019917115111028E-4</c:v>
                </c:pt>
                <c:pt idx="7">
                  <c:v>2.8143749613410035E-3</c:v>
                </c:pt>
                <c:pt idx="8">
                  <c:v>0</c:v>
                </c:pt>
                <c:pt idx="9">
                  <c:v>1.005133914764644E-2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2.5696584978789636E-3</c:v>
                </c:pt>
                <c:pt idx="1">
                  <c:v>0.35743278298287912</c:v>
                </c:pt>
                <c:pt idx="2">
                  <c:v>9.7311319315164652E-2</c:v>
                </c:pt>
                <c:pt idx="3">
                  <c:v>0.47462385937070833</c:v>
                </c:pt>
                <c:pt idx="4">
                  <c:v>6.0621967223120826E-2</c:v>
                </c:pt>
                <c:pt idx="5">
                  <c:v>3.3509323404644917E-3</c:v>
                </c:pt>
                <c:pt idx="6">
                  <c:v>6.1037018951994385E-4</c:v>
                </c:pt>
                <c:pt idx="7">
                  <c:v>9.0334788048951689E-4</c:v>
                </c:pt>
                <c:pt idx="8">
                  <c:v>2.3194067201757866E-4</c:v>
                </c:pt>
                <c:pt idx="9">
                  <c:v>2.3438215277565844E-3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1.8722696068233825E-3</c:v>
                </c:pt>
                <c:pt idx="1">
                  <c:v>1.5490230593205421E-2</c:v>
                </c:pt>
                <c:pt idx="2">
                  <c:v>5.2887615816677599E-2</c:v>
                </c:pt>
                <c:pt idx="3">
                  <c:v>1.5178185658734859E-2</c:v>
                </c:pt>
                <c:pt idx="4">
                  <c:v>0.18545870605367173</c:v>
                </c:pt>
                <c:pt idx="5">
                  <c:v>0.69342785361091996</c:v>
                </c:pt>
                <c:pt idx="6">
                  <c:v>3.2804723880238758E-2</c:v>
                </c:pt>
                <c:pt idx="7">
                  <c:v>8.7212558608439615E-4</c:v>
                </c:pt>
                <c:pt idx="8">
                  <c:v>5.6808180377974427E-4</c:v>
                </c:pt>
                <c:pt idx="9">
                  <c:v>1.4402073898641405E-3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1.1357183418512209E-4</c:v>
                </c:pt>
                <c:pt idx="2">
                  <c:v>5.1107325383304943E-4</c:v>
                </c:pt>
                <c:pt idx="3">
                  <c:v>9.2561044860874509E-3</c:v>
                </c:pt>
                <c:pt idx="4">
                  <c:v>9.0403180011357179E-2</c:v>
                </c:pt>
                <c:pt idx="5">
                  <c:v>0.7788756388415673</c:v>
                </c:pt>
                <c:pt idx="6">
                  <c:v>8.7223168654173761E-2</c:v>
                </c:pt>
                <c:pt idx="7">
                  <c:v>1.192504258943782E-3</c:v>
                </c:pt>
                <c:pt idx="8">
                  <c:v>2.8392958546280523E-4</c:v>
                </c:pt>
                <c:pt idx="9">
                  <c:v>3.2140829074389553E-2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1.6408731689187767E-3</c:v>
                </c:pt>
                <c:pt idx="1">
                  <c:v>1.3589795732327305E-2</c:v>
                </c:pt>
                <c:pt idx="2">
                  <c:v>4.6414271389202497E-2</c:v>
                </c:pt>
                <c:pt idx="3">
                  <c:v>1.4445293709284959E-2</c:v>
                </c:pt>
                <c:pt idx="4">
                  <c:v>0.1737011507149018</c:v>
                </c:pt>
                <c:pt idx="5">
                  <c:v>0.70390654035215661</c:v>
                </c:pt>
                <c:pt idx="6">
                  <c:v>3.9521201624043698E-2</c:v>
                </c:pt>
                <c:pt idx="7">
                  <c:v>9.1159620495487596E-4</c:v>
                </c:pt>
                <c:pt idx="8">
                  <c:v>5.329331659736198E-4</c:v>
                </c:pt>
                <c:pt idx="9">
                  <c:v>5.3363439382358513E-3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1.1078566767334921E-3</c:v>
                </c:pt>
                <c:pt idx="1">
                  <c:v>6.4194982775105094E-3</c:v>
                </c:pt>
                <c:pt idx="2">
                  <c:v>1.4811892006738197E-2</c:v>
                </c:pt>
                <c:pt idx="3">
                  <c:v>2.6391270696432094E-2</c:v>
                </c:pt>
                <c:pt idx="4">
                  <c:v>0.14717800069810147</c:v>
                </c:pt>
                <c:pt idx="5">
                  <c:v>2.6588560241603811E-2</c:v>
                </c:pt>
                <c:pt idx="6">
                  <c:v>0.12341219856433916</c:v>
                </c:pt>
                <c:pt idx="7">
                  <c:v>8.8112546097461039E-2</c:v>
                </c:pt>
                <c:pt idx="8">
                  <c:v>0.53227201675443525</c:v>
                </c:pt>
                <c:pt idx="9">
                  <c:v>3.3706159986645015E-2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8.5609108809177298E-5</c:v>
                </c:pt>
                <c:pt idx="1">
                  <c:v>0</c:v>
                </c:pt>
                <c:pt idx="2">
                  <c:v>4.2804554404588647E-4</c:v>
                </c:pt>
                <c:pt idx="3">
                  <c:v>5.9926376166424106E-4</c:v>
                </c:pt>
                <c:pt idx="4">
                  <c:v>3.1675370259395602E-3</c:v>
                </c:pt>
                <c:pt idx="5">
                  <c:v>1.3783066518277544E-2</c:v>
                </c:pt>
                <c:pt idx="6">
                  <c:v>4.6828182518619983E-2</c:v>
                </c:pt>
                <c:pt idx="7">
                  <c:v>0.1798647376080815</c:v>
                </c:pt>
                <c:pt idx="8">
                  <c:v>0.6294837770738807</c:v>
                </c:pt>
                <c:pt idx="9">
                  <c:v>0.12575978084068146</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9.5374344301382924E-4</c:v>
                </c:pt>
                <c:pt idx="1">
                  <c:v>5.4518037350655378E-3</c:v>
                </c:pt>
                <c:pt idx="2">
                  <c:v>1.2643544832386035E-2</c:v>
                </c:pt>
                <c:pt idx="3">
                  <c:v>2.2503189885164133E-2</c:v>
                </c:pt>
                <c:pt idx="4">
                  <c:v>0.12546881645594091</c:v>
                </c:pt>
                <c:pt idx="5">
                  <c:v>2.4655556844398047E-2</c:v>
                </c:pt>
                <c:pt idx="6">
                  <c:v>0.11185863975563547</c:v>
                </c:pt>
                <c:pt idx="7">
                  <c:v>0.10190877572851821</c:v>
                </c:pt>
                <c:pt idx="8">
                  <c:v>0.54680431504465843</c:v>
                </c:pt>
                <c:pt idx="9">
                  <c:v>4.7751614275219428E-2</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2.756064845863879E-2</c:v>
                </c:pt>
                <c:pt idx="1">
                  <c:v>2.0524502208552068E-2</c:v>
                </c:pt>
                <c:pt idx="2">
                  <c:v>8.9914664323211768E-2</c:v>
                </c:pt>
                <c:pt idx="3">
                  <c:v>0.85503919890844338</c:v>
                </c:pt>
                <c:pt idx="4">
                  <c:v>4.5327351356351615E-3</c:v>
                </c:pt>
                <c:pt idx="5">
                  <c:v>1.942600772415069E-3</c:v>
                </c:pt>
                <c:pt idx="6">
                  <c:v>3.1220369556670752E-4</c:v>
                </c:pt>
                <c:pt idx="7">
                  <c:v>9.828634860433385E-5</c:v>
                </c:pt>
                <c:pt idx="8">
                  <c:v>7.5160148932725885E-5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4.5440300846129739E-2</c:v>
                </c:pt>
                <c:pt idx="1">
                  <c:v>2.3816985271074897E-2</c:v>
                </c:pt>
                <c:pt idx="2">
                  <c:v>1.7549357568160451E-2</c:v>
                </c:pt>
                <c:pt idx="3">
                  <c:v>8.8060169225947976E-2</c:v>
                </c:pt>
                <c:pt idx="4">
                  <c:v>0.27420871200250707</c:v>
                </c:pt>
                <c:pt idx="5">
                  <c:v>0.51613914133500471</c:v>
                </c:pt>
                <c:pt idx="6">
                  <c:v>2.4443748041366342E-2</c:v>
                </c:pt>
                <c:pt idx="7">
                  <c:v>4.0739580068943904E-3</c:v>
                </c:pt>
                <c:pt idx="8">
                  <c:v>6.2676277029144467E-3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1.1187684596795847E-2</c:v>
                </c:pt>
                <c:pt idx="1">
                  <c:v>5.0962140875324441E-2</c:v>
                </c:pt>
                <c:pt idx="2">
                  <c:v>5.9464781168889286E-2</c:v>
                </c:pt>
                <c:pt idx="3">
                  <c:v>0.21494674662131924</c:v>
                </c:pt>
                <c:pt idx="4">
                  <c:v>0.42668934037411616</c:v>
                </c:pt>
                <c:pt idx="5">
                  <c:v>0.21671887586145172</c:v>
                </c:pt>
                <c:pt idx="6">
                  <c:v>6.1577016020764345E-3</c:v>
                </c:pt>
                <c:pt idx="7">
                  <c:v>2.004833079745816E-3</c:v>
                </c:pt>
                <c:pt idx="8">
                  <c:v>1.1867895820281034E-2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8.8021319638966703E-3</c:v>
                </c:pt>
                <c:pt idx="1">
                  <c:v>2.2078275754746343E-2</c:v>
                </c:pt>
                <c:pt idx="2">
                  <c:v>4.1725023342670399E-2</c:v>
                </c:pt>
                <c:pt idx="3">
                  <c:v>0.12424136321195145</c:v>
                </c:pt>
                <c:pt idx="4">
                  <c:v>0.68639608621226267</c:v>
                </c:pt>
                <c:pt idx="5">
                  <c:v>0.11411647992530345</c:v>
                </c:pt>
                <c:pt idx="6">
                  <c:v>2.2370059134765017E-3</c:v>
                </c:pt>
                <c:pt idx="7">
                  <c:v>3.5986616868969809E-4</c:v>
                </c:pt>
                <c:pt idx="8">
                  <c:v>4.3767507002801121E-5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5.4595715272978573E-2</c:v>
                </c:pt>
                <c:pt idx="1">
                  <c:v>2.2460262612301312E-2</c:v>
                </c:pt>
                <c:pt idx="2">
                  <c:v>5.5286800276433999E-3</c:v>
                </c:pt>
                <c:pt idx="3">
                  <c:v>4.4920525224602624E-2</c:v>
                </c:pt>
                <c:pt idx="4">
                  <c:v>0.10469937802349689</c:v>
                </c:pt>
                <c:pt idx="5">
                  <c:v>0.13061506565307532</c:v>
                </c:pt>
                <c:pt idx="6">
                  <c:v>0.50483759502418801</c:v>
                </c:pt>
                <c:pt idx="7">
                  <c:v>5.7014512785072566E-2</c:v>
                </c:pt>
                <c:pt idx="8">
                  <c:v>7.5328265376641321E-2</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8.8504931204784702E-3</c:v>
                </c:pt>
                <c:pt idx="1">
                  <c:v>3.6655540620138649E-2</c:v>
                </c:pt>
                <c:pt idx="2">
                  <c:v>2.0525290359607921E-2</c:v>
                </c:pt>
                <c:pt idx="3">
                  <c:v>0.11279092597906692</c:v>
                </c:pt>
                <c:pt idx="4">
                  <c:v>9.666067571853619E-2</c:v>
                </c:pt>
                <c:pt idx="5">
                  <c:v>0.29328963465285224</c:v>
                </c:pt>
                <c:pt idx="6">
                  <c:v>0.25963963691833686</c:v>
                </c:pt>
                <c:pt idx="7">
                  <c:v>5.5353340079442995E-2</c:v>
                </c:pt>
                <c:pt idx="8">
                  <c:v>0.11623446255153977</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1.1001995777885052E-2</c:v>
                </c:pt>
                <c:pt idx="1">
                  <c:v>2.2890203396424891E-2</c:v>
                </c:pt>
                <c:pt idx="2">
                  <c:v>1.2421375717795566E-2</c:v>
                </c:pt>
                <c:pt idx="3">
                  <c:v>8.5494225213087111E-2</c:v>
                </c:pt>
                <c:pt idx="4">
                  <c:v>0.1513621003941121</c:v>
                </c:pt>
                <c:pt idx="5">
                  <c:v>0.57441657720490225</c:v>
                </c:pt>
                <c:pt idx="6">
                  <c:v>0.11076927510753425</c:v>
                </c:pt>
                <c:pt idx="7">
                  <c:v>3.152896759923051E-2</c:v>
                </c:pt>
                <c:pt idx="8">
                  <c:v>1.1527958902826512E-4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4.8201438848920863E-2</c:v>
                </c:pt>
                <c:pt idx="1">
                  <c:v>7.1942446043165469E-4</c:v>
                </c:pt>
                <c:pt idx="2">
                  <c:v>1.7625899280575539E-2</c:v>
                </c:pt>
                <c:pt idx="3">
                  <c:v>2.1223021582733814E-2</c:v>
                </c:pt>
                <c:pt idx="4">
                  <c:v>2.9496402877697843E-2</c:v>
                </c:pt>
                <c:pt idx="5">
                  <c:v>4.8561151079136694E-2</c:v>
                </c:pt>
                <c:pt idx="6">
                  <c:v>9.9280575539568344E-2</c:v>
                </c:pt>
                <c:pt idx="7">
                  <c:v>0.18201438848920864</c:v>
                </c:pt>
                <c:pt idx="8">
                  <c:v>0.55287769784172658</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4.066920782762635E-3</c:v>
                </c:pt>
                <c:pt idx="1">
                  <c:v>5.7734326406277412E-3</c:v>
                </c:pt>
                <c:pt idx="2">
                  <c:v>4.6697819811486262E-2</c:v>
                </c:pt>
                <c:pt idx="3">
                  <c:v>6.1450375592095818E-2</c:v>
                </c:pt>
                <c:pt idx="4">
                  <c:v>8.1864723050669053E-2</c:v>
                </c:pt>
                <c:pt idx="5">
                  <c:v>7.5118419163968678E-2</c:v>
                </c:pt>
                <c:pt idx="6">
                  <c:v>0.14511730275434204</c:v>
                </c:pt>
                <c:pt idx="7">
                  <c:v>0.29500326948533517</c:v>
                </c:pt>
                <c:pt idx="8">
                  <c:v>0.28490773671871261</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Tiempo medio desde la Solicitud de dependencia</a:t>
            </a:r>
            <a:r>
              <a:rPr lang="en-US" baseline="0">
                <a:solidFill>
                  <a:srgbClr val="008000"/>
                </a:solidFill>
              </a:rPr>
              <a:t> hasta la Resolución de Prestación (días)</a:t>
            </a:r>
            <a:endParaRPr lang="en-US">
              <a:solidFill>
                <a:srgbClr val="008000"/>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Extremadura</c:v>
                </c:pt>
                <c:pt idx="4">
                  <c:v>Galicia</c:v>
                </c:pt>
                <c:pt idx="5">
                  <c:v>TOTAL</c:v>
                </c:pt>
                <c:pt idx="6">
                  <c:v>Comunitat Valenciana</c:v>
                </c:pt>
                <c:pt idx="7">
                  <c:v>Cataluña</c:v>
                </c:pt>
                <c:pt idx="8">
                  <c:v>Madrid, Comunidad de*</c:v>
                </c:pt>
                <c:pt idx="9">
                  <c:v>Rioja, La</c:v>
                </c:pt>
                <c:pt idx="10">
                  <c:v>Asturias, Principado de</c:v>
                </c:pt>
                <c:pt idx="11">
                  <c:v>Aragón</c:v>
                </c:pt>
                <c:pt idx="12">
                  <c:v>Balears, Illes</c:v>
                </c:pt>
                <c:pt idx="13">
                  <c:v>Melilla</c:v>
                </c:pt>
                <c:pt idx="14">
                  <c:v>Cantabria</c:v>
                </c:pt>
                <c:pt idx="15">
                  <c:v>Castilla - La Mancha</c:v>
                </c:pt>
                <c:pt idx="16">
                  <c:v>Navarra, Comunidad Foral de</c:v>
                </c:pt>
                <c:pt idx="17">
                  <c:v>País Vasco*</c:v>
                </c:pt>
                <c:pt idx="18">
                  <c:v>Castilla y León*</c:v>
                </c:pt>
                <c:pt idx="19">
                  <c:v>Ceuta</c:v>
                </c:pt>
              </c:strCache>
            </c:strRef>
          </c:cat>
          <c:val>
            <c:numRef>
              <c:f>'9TiempoEspera'!$P$13:$P$32</c:f>
              <c:numCache>
                <c:formatCode>#,##0</c:formatCode>
                <c:ptCount val="20"/>
                <c:pt idx="0">
                  <c:v>977.35</c:v>
                </c:pt>
                <c:pt idx="1">
                  <c:v>543.62</c:v>
                </c:pt>
                <c:pt idx="2">
                  <c:v>486.47</c:v>
                </c:pt>
                <c:pt idx="3">
                  <c:v>380.64</c:v>
                </c:pt>
                <c:pt idx="4">
                  <c:v>364.4</c:v>
                </c:pt>
                <c:pt idx="5">
                  <c:v>343.82</c:v>
                </c:pt>
                <c:pt idx="6">
                  <c:v>300.27999999999997</c:v>
                </c:pt>
                <c:pt idx="7">
                  <c:v>295.11</c:v>
                </c:pt>
                <c:pt idx="8">
                  <c:v>267.5</c:v>
                </c:pt>
                <c:pt idx="9">
                  <c:v>263.33999999999997</c:v>
                </c:pt>
                <c:pt idx="10">
                  <c:v>245.39</c:v>
                </c:pt>
                <c:pt idx="11">
                  <c:v>241.43</c:v>
                </c:pt>
                <c:pt idx="12">
                  <c:v>225.85</c:v>
                </c:pt>
                <c:pt idx="13">
                  <c:v>217.86</c:v>
                </c:pt>
                <c:pt idx="14">
                  <c:v>196.5</c:v>
                </c:pt>
                <c:pt idx="15">
                  <c:v>190.23</c:v>
                </c:pt>
                <c:pt idx="16">
                  <c:v>181.72</c:v>
                </c:pt>
                <c:pt idx="17">
                  <c:v>136.46</c:v>
                </c:pt>
                <c:pt idx="18">
                  <c:v>124.9</c:v>
                </c:pt>
                <c:pt idx="19">
                  <c:v>61.03</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686B-498B-ACF0-F46FF0C502D2}"/>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Extremadura</c:v>
                </c:pt>
                <c:pt idx="5">
                  <c:v>Murcia, Región de</c:v>
                </c:pt>
                <c:pt idx="6">
                  <c:v>Cantabria</c:v>
                </c:pt>
                <c:pt idx="7">
                  <c:v>Cataluña</c:v>
                </c:pt>
                <c:pt idx="8">
                  <c:v>Rioja, La</c:v>
                </c:pt>
                <c:pt idx="9">
                  <c:v>TOTAL</c:v>
                </c:pt>
                <c:pt idx="10">
                  <c:v>Asturias, Principado de</c:v>
                </c:pt>
                <c:pt idx="11">
                  <c:v>Comunitat Valenciana</c:v>
                </c:pt>
                <c:pt idx="12">
                  <c:v>Castilla - La Mancha</c:v>
                </c:pt>
                <c:pt idx="13">
                  <c:v>Canarias</c:v>
                </c:pt>
                <c:pt idx="14">
                  <c:v>Galicia</c:v>
                </c:pt>
                <c:pt idx="15">
                  <c:v>Balears, Illes</c:v>
                </c:pt>
                <c:pt idx="16">
                  <c:v>Madrid, Comunidad de</c:v>
                </c:pt>
                <c:pt idx="17">
                  <c:v>Navarra, Comunidad Foral de</c:v>
                </c:pt>
                <c:pt idx="18">
                  <c:v>Aragón</c:v>
                </c:pt>
              </c:strCache>
            </c:strRef>
          </c:cat>
          <c:val>
            <c:numRef>
              <c:f>'24asolcasaad_pobl'!$AL$11:$AL$29</c:f>
              <c:numCache>
                <c:formatCode>0.00</c:formatCode>
                <c:ptCount val="19"/>
                <c:pt idx="0">
                  <c:v>1.7076484535258545</c:v>
                </c:pt>
                <c:pt idx="1">
                  <c:v>1.7029002705653391</c:v>
                </c:pt>
                <c:pt idx="2">
                  <c:v>1.6903571002253965</c:v>
                </c:pt>
                <c:pt idx="3">
                  <c:v>1.6891466750675863</c:v>
                </c:pt>
                <c:pt idx="4">
                  <c:v>1.553822832826049</c:v>
                </c:pt>
                <c:pt idx="5">
                  <c:v>1.5109996669735735</c:v>
                </c:pt>
                <c:pt idx="6">
                  <c:v>1.4254427159877212</c:v>
                </c:pt>
                <c:pt idx="7">
                  <c:v>1.3983662840384674</c:v>
                </c:pt>
                <c:pt idx="8">
                  <c:v>1.3521987617082076</c:v>
                </c:pt>
                <c:pt idx="9">
                  <c:v>1.3494595656033304</c:v>
                </c:pt>
                <c:pt idx="10">
                  <c:v>1.3253866664513099</c:v>
                </c:pt>
                <c:pt idx="11">
                  <c:v>1.2658785646762249</c:v>
                </c:pt>
                <c:pt idx="12">
                  <c:v>1.2538710882427369</c:v>
                </c:pt>
                <c:pt idx="13">
                  <c:v>1.1267411277346779</c:v>
                </c:pt>
                <c:pt idx="14">
                  <c:v>1.117059412791874</c:v>
                </c:pt>
                <c:pt idx="15">
                  <c:v>1.1124683709972951</c:v>
                </c:pt>
                <c:pt idx="16">
                  <c:v>0.96499646542937134</c:v>
                </c:pt>
                <c:pt idx="17">
                  <c:v>0.9646976185620737</c:v>
                </c:pt>
                <c:pt idx="18">
                  <c:v>0.96377011511993349</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6C81-47B0-B1AF-BAF6FD9CCEB2}"/>
              </c:ext>
            </c:extLst>
          </c:dPt>
          <c:dPt>
            <c:idx val="11"/>
            <c:invertIfNegative val="0"/>
            <c:bubble3D val="0"/>
            <c:extLst>
              <c:ext xmlns:c16="http://schemas.microsoft.com/office/drawing/2014/chart" uri="{C3380CC4-5D6E-409C-BE32-E72D297353CC}">
                <c16:uniqueId val="{00000001-6C81-47B0-B1AF-BAF6FD9CCEB2}"/>
              </c:ext>
            </c:extLst>
          </c:dPt>
          <c:dPt>
            <c:idx val="12"/>
            <c:invertIfNegative val="0"/>
            <c:bubble3D val="0"/>
            <c:spPr>
              <a:solidFill>
                <a:schemeClr val="accent6">
                  <a:lumMod val="50000"/>
                </a:schemeClr>
              </a:solidFill>
            </c:spPr>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386F349D-7131-40E2-9F9A-27CFDC3D0684}" type="CELLRANGE">
                      <a:rPr lang="en-US" baseline="0"/>
                      <a:pPr/>
                      <a:t>[CELLRANGE]</a:t>
                    </a:fld>
                    <a:r>
                      <a:rPr lang="en-US" baseline="0"/>
                      <a:t>
</a:t>
                    </a:r>
                    <a:fld id="{28EC6AD0-3384-462B-8EF6-24A4AF24FE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5A99D95D-2B28-4FFF-8175-CD83B38F4270}" type="CELLRANGE">
                      <a:rPr lang="en-US" baseline="0"/>
                      <a:pPr/>
                      <a:t>[CELLRANGE]</a:t>
                    </a:fld>
                    <a:r>
                      <a:rPr lang="en-US" baseline="0"/>
                      <a:t>
</a:t>
                    </a:r>
                    <a:fld id="{3234AB67-BB91-4653-A3A9-35847C3AD9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613845DA-383F-4C5B-949E-BF9C8AA9A8F4}" type="CELLRANGE">
                      <a:rPr lang="en-US" baseline="0"/>
                      <a:pPr/>
                      <a:t>[CELLRANGE]</a:t>
                    </a:fld>
                    <a:r>
                      <a:rPr lang="en-US" baseline="0"/>
                      <a:t>
</a:t>
                    </a:r>
                    <a:fld id="{4D20A913-6398-421B-9A41-06770FCD585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78494AA0-0EC8-4030-9BB1-F31993E0FBCF}" type="CELLRANGE">
                      <a:rPr lang="en-US" baseline="0"/>
                      <a:pPr/>
                      <a:t>[CELLRANGE]</a:t>
                    </a:fld>
                    <a:r>
                      <a:rPr lang="en-US" baseline="0"/>
                      <a:t>
</a:t>
                    </a:r>
                    <a:fld id="{5B877F99-062C-41CA-ABAD-CE4576C384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B4FE161E-8C18-4123-B6A6-102CEF35A987}" type="CELLRANGE">
                      <a:rPr lang="en-US" baseline="0"/>
                      <a:pPr/>
                      <a:t>[CELLRANGE]</a:t>
                    </a:fld>
                    <a:r>
                      <a:rPr lang="en-US" baseline="0"/>
                      <a:t>
</a:t>
                    </a:r>
                    <a:fld id="{9859CC2F-C61A-457D-8785-03D93A8067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8EB01DF2-D853-4B4C-AC28-61AB39BCAA53}" type="CELLRANGE">
                      <a:rPr lang="en-US" baseline="0"/>
                      <a:pPr/>
                      <a:t>[CELLRANGE]</a:t>
                    </a:fld>
                    <a:r>
                      <a:rPr lang="en-US" baseline="0"/>
                      <a:t>
</a:t>
                    </a:r>
                    <a:fld id="{F9E4DB94-01D2-44D6-95A1-DE0CCC8D8AF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A0F7FCF0-4532-4C56-BCC0-771686D2A4E7}" type="CELLRANGE">
                      <a:rPr lang="en-US" baseline="0"/>
                      <a:pPr/>
                      <a:t>[CELLRANGE]</a:t>
                    </a:fld>
                    <a:r>
                      <a:rPr lang="en-US" baseline="0"/>
                      <a:t>
</a:t>
                    </a:r>
                    <a:fld id="{FFE5A033-A8A1-4D44-B545-34720C9A3C8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E67EFC74-2D90-4910-9FDA-EC2DC9AE3A1F}" type="CELLRANGE">
                      <a:rPr lang="en-US" baseline="0"/>
                      <a:pPr/>
                      <a:t>[CELLRANGE]</a:t>
                    </a:fld>
                    <a:r>
                      <a:rPr lang="en-US" baseline="0"/>
                      <a:t>
</a:t>
                    </a:r>
                    <a:fld id="{AB48144E-173E-45F2-A911-DEBBD88B8F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137462A8-7867-40B7-9A46-E39B4538BD66}" type="CELLRANGE">
                      <a:rPr lang="en-US" baseline="0"/>
                      <a:pPr/>
                      <a:t>[CELLRANGE]</a:t>
                    </a:fld>
                    <a:r>
                      <a:rPr lang="en-US" baseline="0"/>
                      <a:t>
</a:t>
                    </a:r>
                    <a:fld id="{1546E7CA-BC1B-4252-975D-3B2FE6130D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38D1EF8E-D17A-4634-8E57-F10D6F0104DE}" type="CELLRANGE">
                      <a:rPr lang="en-US" baseline="0"/>
                      <a:pPr/>
                      <a:t>[CELLRANGE]</a:t>
                    </a:fld>
                    <a:r>
                      <a:rPr lang="en-US" baseline="0"/>
                      <a:t>
</a:t>
                    </a:r>
                    <a:fld id="{01D4175C-633A-4868-8B4E-5D7E954DC37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80E2B98C-3CBB-4B75-979D-FA9D78ED6A32}" type="CELLRANGE">
                      <a:rPr lang="en-US" baseline="0"/>
                      <a:pPr/>
                      <a:t>[CELLRANGE]</a:t>
                    </a:fld>
                    <a:r>
                      <a:rPr lang="en-US" baseline="0"/>
                      <a:t>
</a:t>
                    </a:r>
                    <a:fld id="{9B1823F2-5CB7-4DD7-9951-1849D2160A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D103C971-AEE4-4196-AA89-B530FA1B7051}" type="CELLRANGE">
                      <a:rPr lang="en-US" baseline="0"/>
                      <a:pPr/>
                      <a:t>[CELLRANGE]</a:t>
                    </a:fld>
                    <a:r>
                      <a:rPr lang="en-US" baseline="0"/>
                      <a:t>
</a:t>
                    </a:r>
                    <a:fld id="{E196F2C4-5F8B-498B-BD15-BA9306FAAD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B1CC0BA3-70BE-40AD-A739-9732529AE848}" type="CELLRANGE">
                      <a:rPr lang="en-US" baseline="0"/>
                      <a:pPr/>
                      <a:t>[CELLRANGE]</a:t>
                    </a:fld>
                    <a:r>
                      <a:rPr lang="en-US" baseline="0"/>
                      <a:t>
</a:t>
                    </a:r>
                    <a:fld id="{ED4A8659-AEE9-44D0-8AF7-DB413B4B0D6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F7327C76-CBF9-49F0-8C1D-DE2D7B3EA5B8}" type="CELLRANGE">
                      <a:rPr lang="en-US" baseline="0"/>
                      <a:pPr/>
                      <a:t>[CELLRANGE]</a:t>
                    </a:fld>
                    <a:r>
                      <a:rPr lang="en-US" baseline="0"/>
                      <a:t>
</a:t>
                    </a:r>
                    <a:fld id="{863676EF-88C2-45F5-BFD9-6F5E634475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CC1431EC-2AAC-48B8-ADCF-F7E2F8178F3F}" type="CELLRANGE">
                      <a:rPr lang="en-US" baseline="0"/>
                      <a:pPr/>
                      <a:t>[CELLRANGE]</a:t>
                    </a:fld>
                    <a:r>
                      <a:rPr lang="en-US" baseline="0"/>
                      <a:t>
</a:t>
                    </a:r>
                    <a:fld id="{E896D6F1-E8EF-4055-8761-A3AD1E6AC9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7B5F15E2-18A5-4D22-880B-6D417932BC1B}" type="CELLRANGE">
                      <a:rPr lang="en-US" baseline="0"/>
                      <a:pPr/>
                      <a:t>[CELLRANGE]</a:t>
                    </a:fld>
                    <a:r>
                      <a:rPr lang="en-US" baseline="0"/>
                      <a:t>
</a:t>
                    </a:r>
                    <a:fld id="{62C014DA-B53F-47D3-A36D-1272157730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B6D22A2E-2482-4C0E-A4DF-BEA6EA30FF10}" type="CELLRANGE">
                      <a:rPr lang="en-US" baseline="0"/>
                      <a:pPr/>
                      <a:t>[CELLRANGE]</a:t>
                    </a:fld>
                    <a:r>
                      <a:rPr lang="en-US" baseline="0"/>
                      <a:t>
</a:t>
                    </a:r>
                    <a:fld id="{178FF1D0-E3F2-426A-BD57-15E3A28C9C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FCED6A8C-02A0-4D8F-BE17-DC4D1989F539}" type="CELLRANGE">
                      <a:rPr lang="en-US" baseline="0"/>
                      <a:pPr/>
                      <a:t>[CELLRANGE]</a:t>
                    </a:fld>
                    <a:r>
                      <a:rPr lang="en-US" baseline="0"/>
                      <a:t>
</a:t>
                    </a:r>
                    <a:fld id="{8F193C1E-800F-4E6B-A0C5-DFE9B4FD601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4C35F67F-9A1C-4DEF-A46F-883BD334ECC0}" type="CELLRANGE">
                      <a:rPr lang="en-US" baseline="0"/>
                      <a:pPr/>
                      <a:t>[CELLRANGE]</a:t>
                    </a:fld>
                    <a:r>
                      <a:rPr lang="en-US" baseline="0"/>
                      <a:t>
</a:t>
                    </a:r>
                    <a:fld id="{AEB98B32-27C7-449C-9DF0-66AAD0978A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0431E5CB-209A-432B-B5D2-C00527FF3E6A}" type="CELLRANGE">
                      <a:rPr lang="en-US" baseline="0"/>
                      <a:pPr/>
                      <a:t>[CELLRANGE]</a:t>
                    </a:fld>
                    <a:r>
                      <a:rPr lang="en-US" baseline="0"/>
                      <a:t>
</a:t>
                    </a:r>
                    <a:fld id="{04C37D86-7787-4026-B5C8-0F6F604BC1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Castilla - La Mancha</c:v>
                </c:pt>
                <c:pt idx="2">
                  <c:v>Aragón</c:v>
                </c:pt>
                <c:pt idx="3">
                  <c:v>Galicia</c:v>
                </c:pt>
                <c:pt idx="4">
                  <c:v>Cantabria</c:v>
                </c:pt>
                <c:pt idx="5">
                  <c:v>Navarra, Comunidad Foral de</c:v>
                </c:pt>
                <c:pt idx="6">
                  <c:v>Ceuta</c:v>
                </c:pt>
                <c:pt idx="7">
                  <c:v>Madrid, Comunidad de</c:v>
                </c:pt>
                <c:pt idx="8">
                  <c:v>Comunitat Valenciana</c:v>
                </c:pt>
                <c:pt idx="9">
                  <c:v>Asturias, Principado de</c:v>
                </c:pt>
                <c:pt idx="10">
                  <c:v>Melilla</c:v>
                </c:pt>
                <c:pt idx="11">
                  <c:v>Balears, Illes</c:v>
                </c:pt>
                <c:pt idx="12">
                  <c:v>Media Nacional</c:v>
                </c:pt>
                <c:pt idx="13">
                  <c:v>Andalucía</c:v>
                </c:pt>
                <c:pt idx="14">
                  <c:v>Murcia, Región de</c:v>
                </c:pt>
                <c:pt idx="15">
                  <c:v>Extremadura</c:v>
                </c:pt>
                <c:pt idx="16">
                  <c:v>Canarias</c:v>
                </c:pt>
                <c:pt idx="17">
                  <c:v>País Vasco</c:v>
                </c:pt>
                <c:pt idx="18">
                  <c:v>Rioja, La</c:v>
                </c:pt>
                <c:pt idx="19">
                  <c:v>Cataluña</c:v>
                </c:pt>
              </c:strCache>
            </c:strRef>
          </c:cat>
          <c:val>
            <c:numRef>
              <c:f>'11ListaEspera'!$O$13:$O$32</c:f>
              <c:numCache>
                <c:formatCode>0.00%</c:formatCode>
                <c:ptCount val="20"/>
                <c:pt idx="0">
                  <c:v>0.99819024304948423</c:v>
                </c:pt>
                <c:pt idx="1">
                  <c:v>0.96294813310643657</c:v>
                </c:pt>
                <c:pt idx="2">
                  <c:v>0.95998670484761706</c:v>
                </c:pt>
                <c:pt idx="3">
                  <c:v>0.95417098663378819</c:v>
                </c:pt>
                <c:pt idx="4">
                  <c:v>0.95262129599478995</c:v>
                </c:pt>
                <c:pt idx="5">
                  <c:v>0.95203896833822521</c:v>
                </c:pt>
                <c:pt idx="6">
                  <c:v>0.94887118193891107</c:v>
                </c:pt>
                <c:pt idx="7">
                  <c:v>0.94624563025452868</c:v>
                </c:pt>
                <c:pt idx="8">
                  <c:v>0.92679869815109761</c:v>
                </c:pt>
                <c:pt idx="9">
                  <c:v>0.91251771374586677</c:v>
                </c:pt>
                <c:pt idx="10">
                  <c:v>0.90998448008277288</c:v>
                </c:pt>
                <c:pt idx="11">
                  <c:v>0.88833881523176561</c:v>
                </c:pt>
                <c:pt idx="12">
                  <c:v>0.88099284976456538</c:v>
                </c:pt>
                <c:pt idx="13">
                  <c:v>0.88085458179001297</c:v>
                </c:pt>
                <c:pt idx="14">
                  <c:v>0.85266556777383884</c:v>
                </c:pt>
                <c:pt idx="15">
                  <c:v>0.84269085489631779</c:v>
                </c:pt>
                <c:pt idx="16">
                  <c:v>0.8307077188278108</c:v>
                </c:pt>
                <c:pt idx="17">
                  <c:v>0.82469298190142537</c:v>
                </c:pt>
                <c:pt idx="18">
                  <c:v>0.81062114746325276</c:v>
                </c:pt>
                <c:pt idx="19">
                  <c:v>0.72919998136964181</c:v>
                </c:pt>
              </c:numCache>
            </c:numRef>
          </c:val>
          <c:extLst>
            <c:ext xmlns:c15="http://schemas.microsoft.com/office/drawing/2012/chart" uri="{02D57815-91ED-43cb-92C2-25804820EDAC}">
              <c15:datalabelsRange>
                <c15:f>'11ListaEspera'!$M$13:$M$32</c15:f>
                <c15:dlblRangeCache>
                  <c:ptCount val="20"/>
                  <c:pt idx="0">
                    <c:v>114.173</c:v>
                  </c:pt>
                  <c:pt idx="1">
                    <c:v>67.338</c:v>
                  </c:pt>
                  <c:pt idx="2">
                    <c:v>37.547</c:v>
                  </c:pt>
                  <c:pt idx="3">
                    <c:v>68.103</c:v>
                  </c:pt>
                  <c:pt idx="4">
                    <c:v>17.553</c:v>
                  </c:pt>
                  <c:pt idx="5">
                    <c:v>15.245</c:v>
                  </c:pt>
                  <c:pt idx="6">
                    <c:v>1.429</c:v>
                  </c:pt>
                  <c:pt idx="7">
                    <c:v>163.762</c:v>
                  </c:pt>
                  <c:pt idx="8">
                    <c:v>133.839</c:v>
                  </c:pt>
                  <c:pt idx="9">
                    <c:v>28.977</c:v>
                  </c:pt>
                  <c:pt idx="10">
                    <c:v>1.759</c:v>
                  </c:pt>
                  <c:pt idx="11">
                    <c:v>26.198</c:v>
                  </c:pt>
                  <c:pt idx="12">
                    <c:v>1.313.437</c:v>
                  </c:pt>
                  <c:pt idx="13">
                    <c:v>270.632</c:v>
                  </c:pt>
                  <c:pt idx="14">
                    <c:v>37.762</c:v>
                  </c:pt>
                  <c:pt idx="15">
                    <c:v>32.795</c:v>
                  </c:pt>
                  <c:pt idx="16">
                    <c:v>34.697</c:v>
                  </c:pt>
                  <c:pt idx="17">
                    <c:v>65.206</c:v>
                  </c:pt>
                  <c:pt idx="18">
                    <c:v>8.548</c:v>
                  </c:pt>
                  <c:pt idx="19">
                    <c:v>187.874</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6C81-47B0-B1AF-BAF6FD9CCEB2}"/>
              </c:ext>
            </c:extLst>
          </c:dPt>
          <c:dPt>
            <c:idx val="11"/>
            <c:invertIfNegative val="0"/>
            <c:bubble3D val="0"/>
            <c:extLst>
              <c:ext xmlns:c16="http://schemas.microsoft.com/office/drawing/2014/chart" uri="{C3380CC4-5D6E-409C-BE32-E72D297353CC}">
                <c16:uniqueId val="{00000017-6C81-47B0-B1AF-BAF6FD9CCEB2}"/>
              </c:ext>
            </c:extLst>
          </c:dPt>
          <c:dPt>
            <c:idx val="12"/>
            <c:invertIfNegative val="0"/>
            <c:bubble3D val="0"/>
            <c:spPr>
              <a:solidFill>
                <a:schemeClr val="accent2">
                  <a:lumMod val="50000"/>
                </a:schemeClr>
              </a:solidFill>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C77089B6-F62E-4F74-B3B6-14D585B5D54B}" type="CELLRANGE">
                      <a:rPr lang="en-US" baseline="0"/>
                      <a:pPr/>
                      <a:t>[CELLRANGE]</a:t>
                    </a:fld>
                    <a:r>
                      <a:rPr lang="en-US" baseline="0"/>
                      <a:t>
</a:t>
                    </a:r>
                    <a:fld id="{B59483AF-47B5-4119-9AFE-EE8A20943A6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B0B60A32-4249-4EBD-80AD-B1ADD5832CB6}" type="CELLRANGE">
                      <a:rPr lang="en-US" baseline="0"/>
                      <a:pPr/>
                      <a:t>[CELLRANGE]</a:t>
                    </a:fld>
                    <a:r>
                      <a:rPr lang="en-US" baseline="0"/>
                      <a:t>
</a:t>
                    </a:r>
                    <a:fld id="{DC9F1585-D56D-472C-B7A5-C452BC2A55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5B943B3A-46D2-4B67-B7CB-AE9E7DC45336}" type="CELLRANGE">
                      <a:rPr lang="en-US" baseline="0"/>
                      <a:pPr/>
                      <a:t>[CELLRANGE]</a:t>
                    </a:fld>
                    <a:r>
                      <a:rPr lang="en-US" baseline="0"/>
                      <a:t>
</a:t>
                    </a:r>
                    <a:fld id="{D648D015-4D48-4976-A60E-B3A061B518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7365451D-4D20-4869-8874-15A9820615AB}" type="CELLRANGE">
                      <a:rPr lang="en-US" baseline="0"/>
                      <a:pPr/>
                      <a:t>[CELLRANGE]</a:t>
                    </a:fld>
                    <a:r>
                      <a:rPr lang="en-US" baseline="0"/>
                      <a:t>
</a:t>
                    </a:r>
                    <a:fld id="{6E00B1B7-776D-4312-A818-19E9B51515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D1B70E35-F2BA-4C21-A0EC-C6D0B72CBE45}" type="CELLRANGE">
                      <a:rPr lang="en-US" baseline="0"/>
                      <a:pPr/>
                      <a:t>[CELLRANGE]</a:t>
                    </a:fld>
                    <a:r>
                      <a:rPr lang="en-US" baseline="0"/>
                      <a:t>
</a:t>
                    </a:r>
                    <a:fld id="{F141C23C-392B-4922-B106-76E9132434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458C14B9-73E5-45BA-87D9-E7E054631595}" type="CELLRANGE">
                      <a:rPr lang="en-US" baseline="0"/>
                      <a:pPr/>
                      <a:t>[CELLRANGE]</a:t>
                    </a:fld>
                    <a:r>
                      <a:rPr lang="en-US" baseline="0"/>
                      <a:t>
</a:t>
                    </a:r>
                    <a:fld id="{0718DBBD-28D0-4EF3-ABA0-01769D6E41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6750A12C-41F3-4416-891B-4768CDAD7BC5}" type="CELLRANGE">
                      <a:rPr lang="en-US" baseline="0"/>
                      <a:pPr/>
                      <a:t>[CELLRANGE]</a:t>
                    </a:fld>
                    <a:r>
                      <a:rPr lang="en-US" baseline="0"/>
                      <a:t>
</a:t>
                    </a:r>
                    <a:fld id="{A0420B72-7781-4FF1-AF1C-86B5DEC32F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BA175AAE-5A68-4505-A5E5-DB1BDB75B344}" type="CELLRANGE">
                      <a:rPr lang="en-US" baseline="0"/>
                      <a:pPr/>
                      <a:t>[CELLRANGE]</a:t>
                    </a:fld>
                    <a:r>
                      <a:rPr lang="en-US" baseline="0"/>
                      <a:t>
</a:t>
                    </a:r>
                    <a:fld id="{163868F7-4C89-481F-93B2-6D69A41A9D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E90128E7-1FD1-463D-A03A-C7A14B11AB63}" type="CELLRANGE">
                      <a:rPr lang="en-US" baseline="0"/>
                      <a:pPr/>
                      <a:t>[CELLRANGE]</a:t>
                    </a:fld>
                    <a:r>
                      <a:rPr lang="en-US" baseline="0"/>
                      <a:t>
</a:t>
                    </a:r>
                    <a:fld id="{E8729498-DD5E-4B85-A54A-2A1636F5E1E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1.5594541910331384E-3"/>
                  <c:y val="3.9760608081192681E-4"/>
                </c:manualLayout>
              </c:layout>
              <c:tx>
                <c:rich>
                  <a:bodyPr/>
                  <a:lstStyle/>
                  <a:p>
                    <a:fld id="{57C812AD-E395-426B-A50B-B1D2499780E6}" type="CELLRANGE">
                      <a:rPr lang="en-US" baseline="0"/>
                      <a:pPr/>
                      <a:t>[CELLRANGE]</a:t>
                    </a:fld>
                    <a:r>
                      <a:rPr lang="en-US" baseline="0"/>
                      <a:t>
</a:t>
                    </a:r>
                    <a:fld id="{BD40DDE4-689B-4161-A4AA-7F7D34970F9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0"/>
                  <c:y val="3.6872560258028003E-3"/>
                </c:manualLayout>
              </c:layout>
              <c:tx>
                <c:rich>
                  <a:bodyPr/>
                  <a:lstStyle/>
                  <a:p>
                    <a:fld id="{2D77CBAE-58E9-44D7-BE29-AA0EF065B4D8}" type="CELLRANGE">
                      <a:rPr lang="en-US" baseline="0"/>
                      <a:pPr/>
                      <a:t>[CELLRANGE]</a:t>
                    </a:fld>
                    <a:r>
                      <a:rPr lang="en-US" baseline="0"/>
                      <a:t>
</a:t>
                    </a:r>
                    <a:fld id="{4D63AA10-CFB8-4E55-BB37-765C2278B11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1.9317225534193593E-3"/>
                </c:manualLayout>
              </c:layout>
              <c:tx>
                <c:rich>
                  <a:bodyPr/>
                  <a:lstStyle/>
                  <a:p>
                    <a:fld id="{C80DC1C8-3EFC-4608-B4FF-A47EEC7B5E13}" type="CELLRANGE">
                      <a:rPr lang="en-US" baseline="0"/>
                      <a:pPr/>
                      <a:t>[CELLRANGE]</a:t>
                    </a:fld>
                    <a:r>
                      <a:rPr lang="en-US" baseline="0"/>
                      <a:t>
</a:t>
                    </a:r>
                    <a:fld id="{26C62231-9988-4CCE-802E-D0192C3C828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CC65EBED-4767-4615-A947-01E8545E4BB9}" type="CELLRANGE">
                      <a:rPr lang="en-US" baseline="0"/>
                      <a:pPr/>
                      <a:t>[CELLRANGE]</a:t>
                    </a:fld>
                    <a:r>
                      <a:rPr lang="en-US" baseline="0"/>
                      <a:t>
</a:t>
                    </a:r>
                    <a:fld id="{F2C9BD4E-A2D2-4695-AC9C-3B27B87B4C6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46B31B70-06E2-4E69-8C90-0D07B262EED2}" type="CELLRANGE">
                      <a:rPr lang="en-US" baseline="0"/>
                      <a:pPr/>
                      <a:t>[CELLRANGE]</a:t>
                    </a:fld>
                    <a:r>
                      <a:rPr lang="en-US" baseline="0"/>
                      <a:t>
</a:t>
                    </a:r>
                    <a:fld id="{03D88DE2-126A-46CB-90C8-84E9DA26E3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82629E03-41AB-427F-BA40-6B1BFFD6D945}" type="CELLRANGE">
                      <a:rPr lang="en-US" baseline="0"/>
                      <a:pPr/>
                      <a:t>[CELLRANGE]</a:t>
                    </a:fld>
                    <a:r>
                      <a:rPr lang="en-US" baseline="0"/>
                      <a:t>
</a:t>
                    </a:r>
                    <a:fld id="{B986A8BD-367F-44B5-A0C4-1C5D6170A5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06DE1DD9-D1C2-444A-AD5D-9C81897579ED}" type="CELLRANGE">
                      <a:rPr lang="en-US" baseline="0"/>
                      <a:pPr/>
                      <a:t>[CELLRANGE]</a:t>
                    </a:fld>
                    <a:r>
                      <a:rPr lang="en-US" baseline="0"/>
                      <a:t>
</a:t>
                    </a:r>
                    <a:fld id="{1E2BA6E7-BF80-4E9C-823D-39B7C58AEA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AB64D2F3-25EB-463B-84D0-66A7CC4BC02C}" type="CELLRANGE">
                      <a:rPr lang="en-US" baseline="0"/>
                      <a:pPr/>
                      <a:t>[CELLRANGE]</a:t>
                    </a:fld>
                    <a:r>
                      <a:rPr lang="en-US" baseline="0"/>
                      <a:t>
</a:t>
                    </a:r>
                    <a:fld id="{A96B242E-8D14-4CB4-82B2-2F10AFC9A15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63CFB117-57D7-4A28-AD4F-36A9198DFB92}" type="CELLRANGE">
                      <a:rPr lang="en-US" baseline="0"/>
                      <a:pPr/>
                      <a:t>[CELLRANGE]</a:t>
                    </a:fld>
                    <a:r>
                      <a:rPr lang="en-US" baseline="0"/>
                      <a:t>
</a:t>
                    </a:r>
                    <a:fld id="{C122AA5E-D741-4746-B1A1-B5430E0B650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D73564DC-B60A-4541-8BBE-0A44F77EA399}" type="CELLRANGE">
                      <a:rPr lang="en-US" baseline="0"/>
                      <a:pPr/>
                      <a:t>[CELLRANGE]</a:t>
                    </a:fld>
                    <a:r>
                      <a:rPr lang="en-US" baseline="0"/>
                      <a:t>
</a:t>
                    </a:r>
                    <a:fld id="{B47402D5-5A34-4B48-944C-F5966F4F0C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25FC2C39-A0FD-4CAD-9737-7C1A3E6537ED}" type="CELLRANGE">
                      <a:rPr lang="en-US" baseline="0"/>
                      <a:pPr/>
                      <a:t>[CELLRANGE]</a:t>
                    </a:fld>
                    <a:r>
                      <a:rPr lang="en-US" baseline="0"/>
                      <a:t>
</a:t>
                    </a:r>
                    <a:fld id="{1B12911A-AFED-48BA-A0C5-0D3677156C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Castilla - La Mancha</c:v>
                </c:pt>
                <c:pt idx="2">
                  <c:v>Aragón</c:v>
                </c:pt>
                <c:pt idx="3">
                  <c:v>Galicia</c:v>
                </c:pt>
                <c:pt idx="4">
                  <c:v>Cantabria</c:v>
                </c:pt>
                <c:pt idx="5">
                  <c:v>Navarra, Comunidad Foral de</c:v>
                </c:pt>
                <c:pt idx="6">
                  <c:v>Ceuta</c:v>
                </c:pt>
                <c:pt idx="7">
                  <c:v>Madrid, Comunidad de</c:v>
                </c:pt>
                <c:pt idx="8">
                  <c:v>Comunitat Valenciana</c:v>
                </c:pt>
                <c:pt idx="9">
                  <c:v>Asturias, Principado de</c:v>
                </c:pt>
                <c:pt idx="10">
                  <c:v>Melilla</c:v>
                </c:pt>
                <c:pt idx="11">
                  <c:v>Balears, Illes</c:v>
                </c:pt>
                <c:pt idx="12">
                  <c:v>Media Nacional</c:v>
                </c:pt>
                <c:pt idx="13">
                  <c:v>Andalucía</c:v>
                </c:pt>
                <c:pt idx="14">
                  <c:v>Murcia, Región de</c:v>
                </c:pt>
                <c:pt idx="15">
                  <c:v>Extremadura</c:v>
                </c:pt>
                <c:pt idx="16">
                  <c:v>Canarias</c:v>
                </c:pt>
                <c:pt idx="17">
                  <c:v>País Vasco</c:v>
                </c:pt>
                <c:pt idx="18">
                  <c:v>Rioja, La</c:v>
                </c:pt>
                <c:pt idx="19">
                  <c:v>Cataluña</c:v>
                </c:pt>
              </c:strCache>
            </c:strRef>
          </c:cat>
          <c:val>
            <c:numRef>
              <c:f>'11ListaEspera'!$P$13:$P$32</c:f>
              <c:numCache>
                <c:formatCode>0.00%</c:formatCode>
                <c:ptCount val="20"/>
                <c:pt idx="0">
                  <c:v>1.8097569505158245E-3</c:v>
                </c:pt>
                <c:pt idx="1">
                  <c:v>3.7051866893563469E-2</c:v>
                </c:pt>
                <c:pt idx="2">
                  <c:v>4.0013295152382902E-2</c:v>
                </c:pt>
                <c:pt idx="3">
                  <c:v>4.5829013366211785E-2</c:v>
                </c:pt>
                <c:pt idx="4">
                  <c:v>4.7378704005210028E-2</c:v>
                </c:pt>
                <c:pt idx="5">
                  <c:v>4.796103166177481E-2</c:v>
                </c:pt>
                <c:pt idx="6">
                  <c:v>5.1128818061088981E-2</c:v>
                </c:pt>
                <c:pt idx="7">
                  <c:v>5.3754369745471355E-2</c:v>
                </c:pt>
                <c:pt idx="8">
                  <c:v>7.3201301848902431E-2</c:v>
                </c:pt>
                <c:pt idx="9">
                  <c:v>8.7482286254133207E-2</c:v>
                </c:pt>
                <c:pt idx="10">
                  <c:v>9.0015519917227102E-2</c:v>
                </c:pt>
                <c:pt idx="11">
                  <c:v>0.11166118476823438</c:v>
                </c:pt>
                <c:pt idx="12">
                  <c:v>0.11900715023543458</c:v>
                </c:pt>
                <c:pt idx="13">
                  <c:v>0.11914541820998704</c:v>
                </c:pt>
                <c:pt idx="14">
                  <c:v>0.14733443222616119</c:v>
                </c:pt>
                <c:pt idx="15">
                  <c:v>0.15730914510368219</c:v>
                </c:pt>
                <c:pt idx="16">
                  <c:v>0.16929228117218922</c:v>
                </c:pt>
                <c:pt idx="17">
                  <c:v>0.17530701809857463</c:v>
                </c:pt>
                <c:pt idx="18">
                  <c:v>0.18937885253674727</c:v>
                </c:pt>
                <c:pt idx="19">
                  <c:v>0.27080001863035819</c:v>
                </c:pt>
              </c:numCache>
            </c:numRef>
          </c:val>
          <c:extLst>
            <c:ext xmlns:c15="http://schemas.microsoft.com/office/drawing/2012/chart" uri="{02D57815-91ED-43cb-92C2-25804820EDAC}">
              <c15:datalabelsRange>
                <c15:f>'11ListaEspera'!$N$13:$N$32</c15:f>
                <c15:dlblRangeCache>
                  <c:ptCount val="20"/>
                  <c:pt idx="0">
                    <c:v>207</c:v>
                  </c:pt>
                  <c:pt idx="1">
                    <c:v>2.591</c:v>
                  </c:pt>
                  <c:pt idx="2">
                    <c:v>1.565</c:v>
                  </c:pt>
                  <c:pt idx="3">
                    <c:v>3.271</c:v>
                  </c:pt>
                  <c:pt idx="4">
                    <c:v>873</c:v>
                  </c:pt>
                  <c:pt idx="5">
                    <c:v>768</c:v>
                  </c:pt>
                  <c:pt idx="6">
                    <c:v>77</c:v>
                  </c:pt>
                  <c:pt idx="7">
                    <c:v>9.303</c:v>
                  </c:pt>
                  <c:pt idx="8">
                    <c:v>10.571</c:v>
                  </c:pt>
                  <c:pt idx="9">
                    <c:v>2.778</c:v>
                  </c:pt>
                  <c:pt idx="10">
                    <c:v>174</c:v>
                  </c:pt>
                  <c:pt idx="11">
                    <c:v>3.293</c:v>
                  </c:pt>
                  <c:pt idx="12">
                    <c:v>177.423</c:v>
                  </c:pt>
                  <c:pt idx="13">
                    <c:v>36.606</c:v>
                  </c:pt>
                  <c:pt idx="14">
                    <c:v>6.525</c:v>
                  </c:pt>
                  <c:pt idx="15">
                    <c:v>6.122</c:v>
                  </c:pt>
                  <c:pt idx="16">
                    <c:v>7.071</c:v>
                  </c:pt>
                  <c:pt idx="17">
                    <c:v>13.861</c:v>
                  </c:pt>
                  <c:pt idx="18">
                    <c:v>1.997</c:v>
                  </c:pt>
                  <c:pt idx="19">
                    <c:v>69.770</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'11ListaEspera'!$L$13:$L$32</c:f>
              <c:strCache>
                <c:ptCount val="20"/>
                <c:pt idx="0">
                  <c:v>Castilla y León</c:v>
                </c:pt>
                <c:pt idx="1">
                  <c:v>Castilla - La Mancha</c:v>
                </c:pt>
                <c:pt idx="2">
                  <c:v>Aragón</c:v>
                </c:pt>
                <c:pt idx="3">
                  <c:v>Galicia</c:v>
                </c:pt>
                <c:pt idx="4">
                  <c:v>Cantabria</c:v>
                </c:pt>
                <c:pt idx="5">
                  <c:v>Navarra, Comunidad Foral de</c:v>
                </c:pt>
                <c:pt idx="6">
                  <c:v>Ceuta</c:v>
                </c:pt>
                <c:pt idx="7">
                  <c:v>Madrid, Comunidad de</c:v>
                </c:pt>
                <c:pt idx="8">
                  <c:v>Comunitat Valenciana</c:v>
                </c:pt>
                <c:pt idx="9">
                  <c:v>Asturias, Principado de</c:v>
                </c:pt>
                <c:pt idx="10">
                  <c:v>Melilla</c:v>
                </c:pt>
                <c:pt idx="11">
                  <c:v>Balears, Illes</c:v>
                </c:pt>
                <c:pt idx="12">
                  <c:v>Media Nacional</c:v>
                </c:pt>
                <c:pt idx="13">
                  <c:v>Andalucía</c:v>
                </c:pt>
                <c:pt idx="14">
                  <c:v>Murcia, Región de</c:v>
                </c:pt>
                <c:pt idx="15">
                  <c:v>Extremadura</c:v>
                </c:pt>
                <c:pt idx="16">
                  <c:v>Canarias</c:v>
                </c:pt>
                <c:pt idx="17">
                  <c:v>País Vasco</c:v>
                </c:pt>
                <c:pt idx="18">
                  <c:v>Rioja, La</c:v>
                </c:pt>
                <c:pt idx="19">
                  <c:v>Cataluña</c:v>
                </c:pt>
              </c:strCache>
            </c:strRef>
          </c:cat>
          <c:val>
            <c:numRef>
              <c:f>'11ListaEspera'!$Q$13:$Q$32</c:f>
              <c:numCache>
                <c:formatCode>0.00%</c:formatCode>
                <c:ptCount val="20"/>
                <c:pt idx="0">
                  <c:v>0.88099284976456538</c:v>
                </c:pt>
                <c:pt idx="1">
                  <c:v>0.88099284976456538</c:v>
                </c:pt>
                <c:pt idx="2">
                  <c:v>0.88099284976456538</c:v>
                </c:pt>
                <c:pt idx="3">
                  <c:v>0.88099284976456538</c:v>
                </c:pt>
                <c:pt idx="4">
                  <c:v>0.88099284976456538</c:v>
                </c:pt>
                <c:pt idx="5">
                  <c:v>0.88099284976456538</c:v>
                </c:pt>
                <c:pt idx="6">
                  <c:v>0.88099284976456538</c:v>
                </c:pt>
                <c:pt idx="7">
                  <c:v>0.88099284976456538</c:v>
                </c:pt>
                <c:pt idx="8">
                  <c:v>0.88099284976456538</c:v>
                </c:pt>
                <c:pt idx="9">
                  <c:v>0.88099284976456538</c:v>
                </c:pt>
                <c:pt idx="10">
                  <c:v>0.88099284976456538</c:v>
                </c:pt>
                <c:pt idx="11">
                  <c:v>0.88099284976456538</c:v>
                </c:pt>
                <c:pt idx="12">
                  <c:v>0.88099284976456538</c:v>
                </c:pt>
                <c:pt idx="13">
                  <c:v>0.88099284976456538</c:v>
                </c:pt>
                <c:pt idx="14">
                  <c:v>0.88099284976456538</c:v>
                </c:pt>
                <c:pt idx="15">
                  <c:v>0.88099284976456538</c:v>
                </c:pt>
                <c:pt idx="16">
                  <c:v>0.88099284976456538</c:v>
                </c:pt>
                <c:pt idx="17">
                  <c:v>0.88099284976456538</c:v>
                </c:pt>
                <c:pt idx="18">
                  <c:v>0.88099284976456538</c:v>
                </c:pt>
                <c:pt idx="19">
                  <c:v>0.88099284976456538</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623630263608351"/>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8"/>
            <c:invertIfNegative val="0"/>
            <c:bubble3D val="0"/>
            <c:extLst>
              <c:ext xmlns:c16="http://schemas.microsoft.com/office/drawing/2014/chart" uri="{C3380CC4-5D6E-409C-BE32-E72D297353CC}">
                <c16:uniqueId val="{00000000-C55D-4E29-9CD8-90CA83D3C1E4}"/>
              </c:ext>
            </c:extLst>
          </c:dPt>
          <c:dPt>
            <c:idx val="9"/>
            <c:invertIfNegative val="0"/>
            <c:bubble3D val="0"/>
            <c:spPr>
              <a:solidFill>
                <a:schemeClr val="accent6">
                  <a:lumMod val="50000"/>
                </a:schemeClr>
              </a:solidFill>
            </c:spPr>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A5A9AE60-8EB3-4375-8885-BD68D003A176}" type="CELLRANGE">
                      <a:rPr lang="en-US" baseline="0"/>
                      <a:pPr/>
                      <a:t>[CELLRANGE]</a:t>
                    </a:fld>
                    <a:r>
                      <a:rPr lang="en-US" baseline="0"/>
                      <a:t>
</a:t>
                    </a:r>
                    <a:fld id="{7823DC7D-D681-4902-8A28-BA50D15CFE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AA1A944A-952E-46FC-8742-340577B588A5}" type="CELLRANGE">
                      <a:rPr lang="en-US" baseline="0"/>
                      <a:pPr/>
                      <a:t>[CELLRANGE]</a:t>
                    </a:fld>
                    <a:r>
                      <a:rPr lang="en-US" baseline="0"/>
                      <a:t>
</a:t>
                    </a:r>
                    <a:fld id="{9739A86E-9E16-4441-9EF0-A3746B7F222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74D3483C-C637-45A3-9D42-E3E334AFA5CE}" type="CELLRANGE">
                      <a:rPr lang="en-US" baseline="0"/>
                      <a:pPr/>
                      <a:t>[CELLRANGE]</a:t>
                    </a:fld>
                    <a:r>
                      <a:rPr lang="en-US" baseline="0"/>
                      <a:t>
</a:t>
                    </a:r>
                    <a:fld id="{D12720A8-1636-43D7-AA9C-9FD763462B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4B35331E-176F-408D-B5DA-246271B98212}" type="CELLRANGE">
                      <a:rPr lang="en-US" baseline="0"/>
                      <a:pPr/>
                      <a:t>[CELLRANGE]</a:t>
                    </a:fld>
                    <a:r>
                      <a:rPr lang="en-US" baseline="0"/>
                      <a:t>
</a:t>
                    </a:r>
                    <a:fld id="{884763E3-16D1-41F1-BFC8-8E471C2732A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55879D23-31E1-4668-9E39-97F11CC20134}" type="CELLRANGE">
                      <a:rPr lang="en-US" baseline="0"/>
                      <a:pPr/>
                      <a:t>[CELLRANGE]</a:t>
                    </a:fld>
                    <a:r>
                      <a:rPr lang="en-US" baseline="0"/>
                      <a:t>
</a:t>
                    </a:r>
                    <a:fld id="{EC0CB143-1826-49DA-B423-E09D6D8D6D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695B6E66-020E-4AF3-AE21-1FEDD31525B7}" type="CELLRANGE">
                      <a:rPr lang="en-US" baseline="0"/>
                      <a:pPr/>
                      <a:t>[CELLRANGE]</a:t>
                    </a:fld>
                    <a:r>
                      <a:rPr lang="en-US" baseline="0"/>
                      <a:t>
</a:t>
                    </a:r>
                    <a:fld id="{59A1A039-9295-4457-8DCB-1B21221A1C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5657A09C-66AB-44D8-827F-B5BB66F29AA2}" type="CELLRANGE">
                      <a:rPr lang="en-US" baseline="0"/>
                      <a:pPr/>
                      <a:t>[CELLRANGE]</a:t>
                    </a:fld>
                    <a:r>
                      <a:rPr lang="en-US" baseline="0"/>
                      <a:t>
</a:t>
                    </a:r>
                    <a:fld id="{AB267FFF-9002-4919-A5AA-8374A7E1C2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DF7D842C-A4DF-4C86-8D7E-5D4793C45B92}" type="CELLRANGE">
                      <a:rPr lang="en-US" baseline="0"/>
                      <a:pPr/>
                      <a:t>[CELLRANGE]</a:t>
                    </a:fld>
                    <a:r>
                      <a:rPr lang="en-US" baseline="0"/>
                      <a:t>
</a:t>
                    </a:r>
                    <a:fld id="{743C8A69-A39F-43D0-9051-5AAC9E71E60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0767660C-9BE5-409C-8735-50383BDE15A9}" type="CELLRANGE">
                      <a:rPr lang="en-US" baseline="0"/>
                      <a:pPr/>
                      <a:t>[CELLRANGE]</a:t>
                    </a:fld>
                    <a:r>
                      <a:rPr lang="en-US" baseline="0"/>
                      <a:t>
</a:t>
                    </a:r>
                    <a:fld id="{898C7738-EDE3-483A-A2A0-50148B25540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EB30EE6C-8A82-470A-A112-C19BA09EE863}" type="CELLRANGE">
                      <a:rPr lang="en-US" baseline="0"/>
                      <a:pPr/>
                      <a:t>[CELLRANGE]</a:t>
                    </a:fld>
                    <a:r>
                      <a:rPr lang="en-US" baseline="0"/>
                      <a:t>
</a:t>
                    </a:r>
                    <a:fld id="{06B7287E-1E75-42E9-B944-9632CB3122A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2DDBA97E-355F-4C1E-B5F3-738441F0D511}" type="CELLRANGE">
                      <a:rPr lang="en-US" baseline="0"/>
                      <a:pPr/>
                      <a:t>[CELLRANGE]</a:t>
                    </a:fld>
                    <a:r>
                      <a:rPr lang="en-US" baseline="0"/>
                      <a:t>
</a:t>
                    </a:r>
                    <a:fld id="{C867D208-0D75-44BF-B01C-24383369101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4CDFF0BF-726E-49FD-9AEF-A122331882E4}" type="CELLRANGE">
                      <a:rPr lang="en-US" baseline="0"/>
                      <a:pPr/>
                      <a:t>[CELLRANGE]</a:t>
                    </a:fld>
                    <a:r>
                      <a:rPr lang="en-US" baseline="0"/>
                      <a:t>
</a:t>
                    </a:r>
                    <a:fld id="{F2685ACD-87CA-4857-A577-F993182170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9ABAF4DC-A040-4F69-BE73-48373FA96B8A}" type="CELLRANGE">
                      <a:rPr lang="en-US" baseline="0"/>
                      <a:pPr/>
                      <a:t>[CELLRANGE]</a:t>
                    </a:fld>
                    <a:r>
                      <a:rPr lang="en-US" baseline="0"/>
                      <a:t>
</a:t>
                    </a:r>
                    <a:fld id="{51E54D07-B3F2-4053-94CE-25541A9CF8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F1DD4B8F-28DB-45BF-9E4A-86B588C153B2}" type="CELLRANGE">
                      <a:rPr lang="en-US" baseline="0"/>
                      <a:pPr/>
                      <a:t>[CELLRANGE]</a:t>
                    </a:fld>
                    <a:r>
                      <a:rPr lang="en-US" baseline="0"/>
                      <a:t>
</a:t>
                    </a:r>
                    <a:fld id="{1656AE58-D502-4F92-AE86-5942E95B382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9BDB624F-1E52-4122-9603-9799CE09E4ED}" type="CELLRANGE">
                      <a:rPr lang="en-US" baseline="0"/>
                      <a:pPr/>
                      <a:t>[CELLRANGE]</a:t>
                    </a:fld>
                    <a:r>
                      <a:rPr lang="en-US" baseline="0"/>
                      <a:t>
</a:t>
                    </a:r>
                    <a:fld id="{8BB8E498-8511-427E-849A-A01A32D16C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3B40AF5C-2158-4FB2-9EF8-98C41566639C}" type="CELLRANGE">
                      <a:rPr lang="en-US" baseline="0"/>
                      <a:pPr/>
                      <a:t>[CELLRANGE]</a:t>
                    </a:fld>
                    <a:r>
                      <a:rPr lang="en-US" baseline="0"/>
                      <a:t>
</a:t>
                    </a:r>
                    <a:fld id="{66605BDA-775F-4371-8D55-36AA9DA658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AE47E5CC-01DA-4EB7-9956-0D58756E6518}" type="CELLRANGE">
                      <a:rPr lang="en-US" baseline="0"/>
                      <a:pPr/>
                      <a:t>[CELLRANGE]</a:t>
                    </a:fld>
                    <a:r>
                      <a:rPr lang="en-US" baseline="0"/>
                      <a:t>
</a:t>
                    </a:r>
                    <a:fld id="{0E19A373-228E-43E9-AC2E-DEBDE522E63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D9DBA4AF-A51A-4DD6-9CE7-E39DFF194C46}" type="CELLRANGE">
                      <a:rPr lang="en-US" baseline="0"/>
                      <a:pPr/>
                      <a:t>[CELLRANGE]</a:t>
                    </a:fld>
                    <a:r>
                      <a:rPr lang="en-US" baseline="0"/>
                      <a:t>
</a:t>
                    </a:r>
                    <a:fld id="{AE2CFFE8-BF4B-4FC3-888B-927C2843E6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395E8E62-C07E-473A-B066-942FCC0CCD33}" type="CELLRANGE">
                      <a:rPr lang="en-US" baseline="0"/>
                      <a:pPr/>
                      <a:t>[CELLRANGE]</a:t>
                    </a:fld>
                    <a:r>
                      <a:rPr lang="en-US" baseline="0"/>
                      <a:t>
</a:t>
                    </a:r>
                    <a:fld id="{8DCD392C-E862-4701-AEB6-794DA46164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97BB91B2-211E-47A7-AAF4-200F0CB62760}" type="CELLRANGE">
                      <a:rPr lang="en-US" baseline="0"/>
                      <a:pPr/>
                      <a:t>[CELLRANGE]</a:t>
                    </a:fld>
                    <a:r>
                      <a:rPr lang="en-US" baseline="0"/>
                      <a:t>
</a:t>
                    </a:r>
                    <a:fld id="{84F2F3C0-4C24-4D13-8203-DD62586F6B3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Galicia</c:v>
                </c:pt>
                <c:pt idx="2">
                  <c:v>Madrid, Comunidad de</c:v>
                </c:pt>
                <c:pt idx="3">
                  <c:v>Aragón</c:v>
                </c:pt>
                <c:pt idx="4">
                  <c:v>Castilla - La Mancha</c:v>
                </c:pt>
                <c:pt idx="5">
                  <c:v>Navarra, Comunidad Foral de</c:v>
                </c:pt>
                <c:pt idx="6">
                  <c:v>Cantabria</c:v>
                </c:pt>
                <c:pt idx="7">
                  <c:v>Ceuta</c:v>
                </c:pt>
                <c:pt idx="8">
                  <c:v>Comunitat Valenciana</c:v>
                </c:pt>
                <c:pt idx="9">
                  <c:v>Media Nacional</c:v>
                </c:pt>
                <c:pt idx="10">
                  <c:v>Asturias, Principado de</c:v>
                </c:pt>
                <c:pt idx="11">
                  <c:v>Melilla</c:v>
                </c:pt>
                <c:pt idx="12">
                  <c:v>Andalucía</c:v>
                </c:pt>
                <c:pt idx="13">
                  <c:v>Balears, Illes</c:v>
                </c:pt>
                <c:pt idx="14">
                  <c:v>Extremadura</c:v>
                </c:pt>
                <c:pt idx="15">
                  <c:v>Rioja, La</c:v>
                </c:pt>
                <c:pt idx="16">
                  <c:v>Murcia, Región de</c:v>
                </c:pt>
                <c:pt idx="17">
                  <c:v>País Vasco</c:v>
                </c:pt>
                <c:pt idx="18">
                  <c:v>Cataluña</c:v>
                </c:pt>
                <c:pt idx="19">
                  <c:v>Canarias</c:v>
                </c:pt>
              </c:strCache>
            </c:strRef>
          </c:cat>
          <c:val>
            <c:numRef>
              <c:f>'11ListaEsperaGIII'!$O$13:$O$32</c:f>
              <c:numCache>
                <c:formatCode>0.00%</c:formatCode>
                <c:ptCount val="20"/>
                <c:pt idx="0">
                  <c:v>0.99868069922940839</c:v>
                </c:pt>
                <c:pt idx="1">
                  <c:v>0.98578119772499162</c:v>
                </c:pt>
                <c:pt idx="2">
                  <c:v>0.97467877334247044</c:v>
                </c:pt>
                <c:pt idx="3">
                  <c:v>0.97323803191489366</c:v>
                </c:pt>
                <c:pt idx="4">
                  <c:v>0.97022783394679213</c:v>
                </c:pt>
                <c:pt idx="5">
                  <c:v>0.96946141032759581</c:v>
                </c:pt>
                <c:pt idx="6">
                  <c:v>0.96823837590045847</c:v>
                </c:pt>
                <c:pt idx="7">
                  <c:v>0.94915254237288138</c:v>
                </c:pt>
                <c:pt idx="8">
                  <c:v>0.94558222556249705</c:v>
                </c:pt>
                <c:pt idx="9">
                  <c:v>0.93168954132511439</c:v>
                </c:pt>
                <c:pt idx="10">
                  <c:v>0.9256390395042603</c:v>
                </c:pt>
                <c:pt idx="11">
                  <c:v>0.92276964047936083</c:v>
                </c:pt>
                <c:pt idx="12">
                  <c:v>0.91972336619160255</c:v>
                </c:pt>
                <c:pt idx="13">
                  <c:v>0.91264548188832217</c:v>
                </c:pt>
                <c:pt idx="14">
                  <c:v>0.90836969456564853</c:v>
                </c:pt>
                <c:pt idx="15">
                  <c:v>0.89608433734939763</c:v>
                </c:pt>
                <c:pt idx="16">
                  <c:v>0.88902980342422322</c:v>
                </c:pt>
                <c:pt idx="17">
                  <c:v>0.87407600208224878</c:v>
                </c:pt>
                <c:pt idx="18">
                  <c:v>0.85900576938275508</c:v>
                </c:pt>
                <c:pt idx="19">
                  <c:v>0.83627346794190582</c:v>
                </c:pt>
              </c:numCache>
            </c:numRef>
          </c:val>
          <c:extLst>
            <c:ext xmlns:c15="http://schemas.microsoft.com/office/drawing/2012/chart" uri="{02D57815-91ED-43cb-92C2-25804820EDAC}">
              <c15:datalabelsRange>
                <c15:f>'11ListaEsperaGIII'!$M$13:$M$32</c15:f>
                <c15:dlblRangeCache>
                  <c:ptCount val="20"/>
                  <c:pt idx="0">
                    <c:v>33.307</c:v>
                  </c:pt>
                  <c:pt idx="1">
                    <c:v>23.572</c:v>
                  </c:pt>
                  <c:pt idx="2">
                    <c:v>56.892</c:v>
                  </c:pt>
                  <c:pt idx="3">
                    <c:v>11.710</c:v>
                  </c:pt>
                  <c:pt idx="4">
                    <c:v>20.824</c:v>
                  </c:pt>
                  <c:pt idx="5">
                    <c:v>3.492</c:v>
                  </c:pt>
                  <c:pt idx="6">
                    <c:v>5.914</c:v>
                  </c:pt>
                  <c:pt idx="7">
                    <c:v>392</c:v>
                  </c:pt>
                  <c:pt idx="8">
                    <c:v>40.261</c:v>
                  </c:pt>
                  <c:pt idx="9">
                    <c:v>386.326</c:v>
                  </c:pt>
                  <c:pt idx="10">
                    <c:v>7.170</c:v>
                  </c:pt>
                  <c:pt idx="11">
                    <c:v>693</c:v>
                  </c:pt>
                  <c:pt idx="12">
                    <c:v>76.601</c:v>
                  </c:pt>
                  <c:pt idx="13">
                    <c:v>6.979</c:v>
                  </c:pt>
                  <c:pt idx="14">
                    <c:v>11.450</c:v>
                  </c:pt>
                  <c:pt idx="15">
                    <c:v>2.380</c:v>
                  </c:pt>
                  <c:pt idx="16">
                    <c:v>12.618</c:v>
                  </c:pt>
                  <c:pt idx="17">
                    <c:v>16.791</c:v>
                  </c:pt>
                  <c:pt idx="18">
                    <c:v>43.476</c:v>
                  </c:pt>
                  <c:pt idx="19">
                    <c:v>11.804</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c:spPr>
          <c:invertIfNegative val="0"/>
          <c:dPt>
            <c:idx val="8"/>
            <c:invertIfNegative val="0"/>
            <c:bubble3D val="0"/>
            <c:extLst>
              <c:ext xmlns:c16="http://schemas.microsoft.com/office/drawing/2014/chart" uri="{C3380CC4-5D6E-409C-BE32-E72D297353CC}">
                <c16:uniqueId val="{00000017-C55D-4E29-9CD8-90CA83D3C1E4}"/>
              </c:ext>
            </c:extLst>
          </c:dPt>
          <c:dPt>
            <c:idx val="9"/>
            <c:invertIfNegative val="0"/>
            <c:bubble3D val="0"/>
            <c:extLst>
              <c:ext xmlns:c16="http://schemas.microsoft.com/office/drawing/2014/chart" uri="{C3380CC4-5D6E-409C-BE32-E72D297353CC}">
                <c16:uniqueId val="{00000018-C55D-4E29-9CD8-90CA83D3C1E4}"/>
              </c:ext>
            </c:extLst>
          </c:dPt>
          <c:dPt>
            <c:idx val="10"/>
            <c:invertIfNegative val="0"/>
            <c:bubble3D val="0"/>
            <c:spPr>
              <a:solidFill>
                <a:schemeClr val="accent2">
                  <a:lumMod val="75000"/>
                </a:schemeClr>
              </a:solidFill>
            </c:spPr>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C0722577-CFB9-4020-8377-3B552514C3A5}" type="CELLRANGE">
                      <a:rPr lang="en-US" baseline="0"/>
                      <a:pPr/>
                      <a:t>[CELLRANGE]</a:t>
                    </a:fld>
                    <a:r>
                      <a:rPr lang="en-US" baseline="0"/>
                      <a:t>
</a:t>
                    </a:r>
                    <a:fld id="{9BE2F786-5DCC-4AFA-AA15-61FB9C924B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7A42BC7C-65FA-435D-B932-ECF45D9EBDEF}" type="CELLRANGE">
                      <a:rPr lang="en-US" baseline="0"/>
                      <a:pPr/>
                      <a:t>[CELLRANGE]</a:t>
                    </a:fld>
                    <a:r>
                      <a:rPr lang="en-US" baseline="0"/>
                      <a:t>
</a:t>
                    </a:r>
                    <a:fld id="{A5DF88C0-51A1-4FDD-A7FD-DFA82D60A0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C0DAFCED-E429-4750-AEAA-12D9800E8B4A}" type="CELLRANGE">
                      <a:rPr lang="en-US" baseline="0"/>
                      <a:pPr/>
                      <a:t>[CELLRANGE]</a:t>
                    </a:fld>
                    <a:r>
                      <a:rPr lang="en-US" baseline="0"/>
                      <a:t>
</a:t>
                    </a:r>
                    <a:fld id="{7C509D54-FB30-4B10-9D48-CE92E07AD52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656B92CA-F5AA-451B-BAD0-3B7CF915544D}" type="CELLRANGE">
                      <a:rPr lang="en-US" baseline="0"/>
                      <a:pPr/>
                      <a:t>[CELLRANGE]</a:t>
                    </a:fld>
                    <a:r>
                      <a:rPr lang="en-US" baseline="0"/>
                      <a:t>
</a:t>
                    </a:r>
                    <a:fld id="{B06265C0-DB65-426D-B3C2-D48C9A9C9D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B3197A73-79C2-44DE-B313-FD1701A6C328}" type="CELLRANGE">
                      <a:rPr lang="en-US" baseline="0"/>
                      <a:pPr/>
                      <a:t>[CELLRANGE]</a:t>
                    </a:fld>
                    <a:r>
                      <a:rPr lang="en-US" baseline="0"/>
                      <a:t>
</a:t>
                    </a:r>
                    <a:fld id="{617F3291-8CD5-4BF5-A4BD-D660155194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EA0BF06D-F3C6-44C5-B77D-EFF55DD2F931}" type="CELLRANGE">
                      <a:rPr lang="en-US" baseline="0"/>
                      <a:pPr/>
                      <a:t>[CELLRANGE]</a:t>
                    </a:fld>
                    <a:r>
                      <a:rPr lang="en-US" baseline="0"/>
                      <a:t>
</a:t>
                    </a:r>
                    <a:fld id="{A4346BAA-2483-4E57-AD35-F38AA1EDBA5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0DF2A2E5-5F82-4BCE-A55B-CCD607C49FF5}" type="CELLRANGE">
                      <a:rPr lang="en-US" baseline="0"/>
                      <a:pPr/>
                      <a:t>[CELLRANGE]</a:t>
                    </a:fld>
                    <a:r>
                      <a:rPr lang="en-US" baseline="0"/>
                      <a:t>
</a:t>
                    </a:r>
                    <a:fld id="{C8844B16-3C1D-4E87-AA13-8E4AFE7ECE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3A541474-4EE5-4B26-A48F-DE38C2CF97E3}" type="CELLRANGE">
                      <a:rPr lang="en-US" baseline="0"/>
                      <a:pPr/>
                      <a:t>[CELLRANGE]</a:t>
                    </a:fld>
                    <a:r>
                      <a:rPr lang="en-US" baseline="0"/>
                      <a:t>
</a:t>
                    </a:r>
                    <a:fld id="{BB6B9532-1BE6-42A4-92F7-130C2F817E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0"/>
                  <c:y val="4.1758628587786393E-4"/>
                </c:manualLayout>
              </c:layout>
              <c:tx>
                <c:rich>
                  <a:bodyPr/>
                  <a:lstStyle/>
                  <a:p>
                    <a:fld id="{EBBBC086-2006-43AD-9E54-BB0729E59793}" type="CELLRANGE">
                      <a:rPr lang="en-US" baseline="0"/>
                      <a:pPr/>
                      <a:t>[CELLRANGE]</a:t>
                    </a:fld>
                    <a:r>
                      <a:rPr lang="en-US" baseline="0"/>
                      <a:t>
</a:t>
                    </a:r>
                    <a:fld id="{4236C188-C09F-41E2-B0C0-081DA50A3B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5A6B5005-F531-49A1-8011-877F59275B3C}" type="CELLRANGE">
                      <a:rPr lang="en-US" baseline="0"/>
                      <a:pPr>
                        <a:defRPr sz="800" b="1" i="0" u="none" strike="noStrike" kern="1200" baseline="0">
                          <a:solidFill>
                            <a:schemeClr val="bg1"/>
                          </a:solidFill>
                          <a:latin typeface="+mn-lt"/>
                          <a:ea typeface="+mn-ea"/>
                          <a:cs typeface="+mn-cs"/>
                        </a:defRPr>
                      </a:pPr>
                      <a:t>[CELLRANGE]</a:t>
                    </a:fld>
                    <a:r>
                      <a:rPr lang="en-US" baseline="0"/>
                      <a:t>
</a:t>
                    </a:r>
                    <a:fld id="{1E4BD5E1-90D1-47A8-9345-F16E493EEFA1}"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lumMod val="50000"/>
                  </a:schemeClr>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0"/>
                  <c:y val="-2.5432334976819488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F88BCB48-25CA-4242-BB76-B32B01279192}" type="CELLRANGE">
                      <a:rPr lang="en-US" baseline="0"/>
                      <a:pPr>
                        <a:defRPr sz="800" b="1" i="0" u="none" strike="noStrike" kern="1200" baseline="0">
                          <a:solidFill>
                            <a:schemeClr val="bg1"/>
                          </a:solidFill>
                          <a:latin typeface="+mn-lt"/>
                          <a:ea typeface="+mn-ea"/>
                          <a:cs typeface="+mn-cs"/>
                        </a:defRPr>
                      </a:pPr>
                      <a:t>[CELLRANGE]</a:t>
                    </a:fld>
                    <a:r>
                      <a:rPr lang="en-US" baseline="0"/>
                      <a:t>
</a:t>
                    </a:r>
                    <a:fld id="{05CAEE41-1E5A-42A6-8965-9D0442F9A142}"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F127B2A5-101D-4F60-8196-4D766BCCAD2D}" type="CELLRANGE">
                      <a:rPr lang="en-US" baseline="0"/>
                      <a:pPr>
                        <a:defRPr sz="800" b="1" i="0" u="none" strike="noStrike" kern="1200" baseline="0">
                          <a:solidFill>
                            <a:schemeClr val="bg1"/>
                          </a:solidFill>
                          <a:latin typeface="+mn-lt"/>
                          <a:ea typeface="+mn-ea"/>
                          <a:cs typeface="+mn-cs"/>
                        </a:defRPr>
                      </a:pPr>
                      <a:t>[CELLRANGE]</a:t>
                    </a:fld>
                    <a:r>
                      <a:rPr lang="en-US" baseline="0"/>
                      <a:t>
</a:t>
                    </a:r>
                    <a:fld id="{1EDB610A-1E37-459E-8C64-ACC670B10F86}"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C19A26F9-8C83-4968-8EC6-7CB69BEB5938}" type="CELLRANGE">
                      <a:rPr lang="en-US" baseline="0"/>
                      <a:pPr/>
                      <a:t>[CELLRANGE]</a:t>
                    </a:fld>
                    <a:r>
                      <a:rPr lang="en-US" baseline="0"/>
                      <a:t>
</a:t>
                    </a:r>
                    <a:fld id="{667D3237-A423-4B0B-A1A2-3B2508ACB7D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A2C6ADBA-F642-432A-BD2D-34AF35EC1989}" type="CELLRANGE">
                      <a:rPr lang="en-US" baseline="0"/>
                      <a:pPr/>
                      <a:t>[CELLRANGE]</a:t>
                    </a:fld>
                    <a:r>
                      <a:rPr lang="en-US" baseline="0"/>
                      <a:t>
</a:t>
                    </a:r>
                    <a:fld id="{4A79BCFD-5DED-4EC2-8C1A-DB21669DB1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B7794569-165A-488F-B144-D761419ADA83}" type="CELLRANGE">
                      <a:rPr lang="en-US" baseline="0"/>
                      <a:pPr/>
                      <a:t>[CELLRANGE]</a:t>
                    </a:fld>
                    <a:r>
                      <a:rPr lang="en-US" baseline="0"/>
                      <a:t>
</a:t>
                    </a:r>
                    <a:fld id="{1D60906D-89F0-42EF-8B36-9D5C73207A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88887E67-ACC6-490B-AA78-12579D3DF013}" type="CELLRANGE">
                      <a:rPr lang="en-US" baseline="0"/>
                      <a:pPr/>
                      <a:t>[CELLRANGE]</a:t>
                    </a:fld>
                    <a:r>
                      <a:rPr lang="en-US" baseline="0"/>
                      <a:t>
</a:t>
                    </a:r>
                    <a:fld id="{25A2EE41-1AFB-4848-A09F-5BCAFBA4AB6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3ABA9137-8441-4C7D-BA79-AD0F9BE731C3}" type="CELLRANGE">
                      <a:rPr lang="en-US" baseline="0"/>
                      <a:pPr/>
                      <a:t>[CELLRANGE]</a:t>
                    </a:fld>
                    <a:r>
                      <a:rPr lang="en-US" baseline="0"/>
                      <a:t>
</a:t>
                    </a:r>
                    <a:fld id="{E286D3AB-84D6-4291-ABF4-38AD756D1F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2B3A840E-9A3F-4DCE-8C87-C5226B5152ED}" type="CELLRANGE">
                      <a:rPr lang="en-US" baseline="0"/>
                      <a:pPr/>
                      <a:t>[CELLRANGE]</a:t>
                    </a:fld>
                    <a:r>
                      <a:rPr lang="en-US" baseline="0"/>
                      <a:t>
</a:t>
                    </a:r>
                    <a:fld id="{47DDBE7A-5FBE-4DAC-AEB3-76A3048EBD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3.3505204372817864E-2"/>
                </c:manualLayout>
              </c:layout>
              <c:tx>
                <c:rich>
                  <a:bodyPr/>
                  <a:lstStyle/>
                  <a:p>
                    <a:fld id="{DD0842E7-02C2-463F-8205-F2FDE9E6AD24}" type="CELLRANGE">
                      <a:rPr lang="en-US" baseline="0"/>
                      <a:pPr/>
                      <a:t>[CELLRANGE]</a:t>
                    </a:fld>
                    <a:r>
                      <a:rPr lang="en-US" baseline="0"/>
                      <a:t>
</a:t>
                    </a:r>
                    <a:fld id="{94749931-1D25-4FA2-A1F8-6EF992827DF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2348059296326278E-2"/>
                </c:manualLayout>
              </c:layout>
              <c:tx>
                <c:rich>
                  <a:bodyPr/>
                  <a:lstStyle/>
                  <a:p>
                    <a:fld id="{FA0A2937-F27A-4155-8661-DA22A27ED4F4}" type="CELLRANGE">
                      <a:rPr lang="en-US" baseline="0"/>
                      <a:pPr/>
                      <a:t>[CELLRANGE]</a:t>
                    </a:fld>
                    <a:r>
                      <a:rPr lang="en-US" baseline="0"/>
                      <a:t>
</a:t>
                    </a:r>
                    <a:fld id="{DFE628BC-A4C5-415F-A23E-B5BAAE5B0D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Galicia</c:v>
                </c:pt>
                <c:pt idx="2">
                  <c:v>Madrid, Comunidad de</c:v>
                </c:pt>
                <c:pt idx="3">
                  <c:v>Aragón</c:v>
                </c:pt>
                <c:pt idx="4">
                  <c:v>Castilla - La Mancha</c:v>
                </c:pt>
                <c:pt idx="5">
                  <c:v>Navarra, Comunidad Foral de</c:v>
                </c:pt>
                <c:pt idx="6">
                  <c:v>Cantabria</c:v>
                </c:pt>
                <c:pt idx="7">
                  <c:v>Ceuta</c:v>
                </c:pt>
                <c:pt idx="8">
                  <c:v>Comunitat Valenciana</c:v>
                </c:pt>
                <c:pt idx="9">
                  <c:v>Media Nacional</c:v>
                </c:pt>
                <c:pt idx="10">
                  <c:v>Asturias, Principado de</c:v>
                </c:pt>
                <c:pt idx="11">
                  <c:v>Melilla</c:v>
                </c:pt>
                <c:pt idx="12">
                  <c:v>Andalucía</c:v>
                </c:pt>
                <c:pt idx="13">
                  <c:v>Balears, Illes</c:v>
                </c:pt>
                <c:pt idx="14">
                  <c:v>Extremadura</c:v>
                </c:pt>
                <c:pt idx="15">
                  <c:v>Rioja, La</c:v>
                </c:pt>
                <c:pt idx="16">
                  <c:v>Murcia, Región de</c:v>
                </c:pt>
                <c:pt idx="17">
                  <c:v>País Vasco</c:v>
                </c:pt>
                <c:pt idx="18">
                  <c:v>Cataluña</c:v>
                </c:pt>
                <c:pt idx="19">
                  <c:v>Canarias</c:v>
                </c:pt>
              </c:strCache>
            </c:strRef>
          </c:cat>
          <c:val>
            <c:numRef>
              <c:f>'11ListaEsperaGIII'!$P$13:$P$32</c:f>
              <c:numCache>
                <c:formatCode>0.00%</c:formatCode>
                <c:ptCount val="20"/>
                <c:pt idx="0">
                  <c:v>1.3193007705915864E-3</c:v>
                </c:pt>
                <c:pt idx="1">
                  <c:v>1.4218802275008364E-2</c:v>
                </c:pt>
                <c:pt idx="2">
                  <c:v>2.5321226657529554E-2</c:v>
                </c:pt>
                <c:pt idx="3">
                  <c:v>2.6761968085106384E-2</c:v>
                </c:pt>
                <c:pt idx="4">
                  <c:v>2.9772166053207847E-2</c:v>
                </c:pt>
                <c:pt idx="5">
                  <c:v>3.0538589672404221E-2</c:v>
                </c:pt>
                <c:pt idx="6">
                  <c:v>3.1761624099541585E-2</c:v>
                </c:pt>
                <c:pt idx="7">
                  <c:v>5.0847457627118647E-2</c:v>
                </c:pt>
                <c:pt idx="8">
                  <c:v>5.4417774437502939E-2</c:v>
                </c:pt>
                <c:pt idx="9">
                  <c:v>6.8310458674885624E-2</c:v>
                </c:pt>
                <c:pt idx="10">
                  <c:v>7.4360960495739731E-2</c:v>
                </c:pt>
                <c:pt idx="11">
                  <c:v>7.7230359520639141E-2</c:v>
                </c:pt>
                <c:pt idx="12">
                  <c:v>8.0276633808397474E-2</c:v>
                </c:pt>
                <c:pt idx="13">
                  <c:v>8.7354518111677784E-2</c:v>
                </c:pt>
                <c:pt idx="14">
                  <c:v>9.1630305434351453E-2</c:v>
                </c:pt>
                <c:pt idx="15">
                  <c:v>0.10391566265060241</c:v>
                </c:pt>
                <c:pt idx="16">
                  <c:v>0.11097019657577679</c:v>
                </c:pt>
                <c:pt idx="17">
                  <c:v>0.12592399791775116</c:v>
                </c:pt>
                <c:pt idx="18">
                  <c:v>0.14099423061724492</c:v>
                </c:pt>
                <c:pt idx="19">
                  <c:v>0.16372653205809423</c:v>
                </c:pt>
              </c:numCache>
            </c:numRef>
          </c:val>
          <c:extLst>
            <c:ext xmlns:c15="http://schemas.microsoft.com/office/drawing/2012/chart" uri="{02D57815-91ED-43cb-92C2-25804820EDAC}">
              <c15:datalabelsRange>
                <c15:f>'11ListaEsperaGIII'!$N$13:$N$32</c15:f>
                <c15:dlblRangeCache>
                  <c:ptCount val="20"/>
                  <c:pt idx="0">
                    <c:v>44</c:v>
                  </c:pt>
                  <c:pt idx="1">
                    <c:v>340</c:v>
                  </c:pt>
                  <c:pt idx="2">
                    <c:v>1.478</c:v>
                  </c:pt>
                  <c:pt idx="3">
                    <c:v>322</c:v>
                  </c:pt>
                  <c:pt idx="4">
                    <c:v>639</c:v>
                  </c:pt>
                  <c:pt idx="5">
                    <c:v>110</c:v>
                  </c:pt>
                  <c:pt idx="6">
                    <c:v>194</c:v>
                  </c:pt>
                  <c:pt idx="7">
                    <c:v>21</c:v>
                  </c:pt>
                  <c:pt idx="8">
                    <c:v>2.317</c:v>
                  </c:pt>
                  <c:pt idx="9">
                    <c:v>28.325</c:v>
                  </c:pt>
                  <c:pt idx="10">
                    <c:v>576</c:v>
                  </c:pt>
                  <c:pt idx="11">
                    <c:v>58</c:v>
                  </c:pt>
                  <c:pt idx="12">
                    <c:v>6.686</c:v>
                  </c:pt>
                  <c:pt idx="13">
                    <c:v>668</c:v>
                  </c:pt>
                  <c:pt idx="14">
                    <c:v>1.155</c:v>
                  </c:pt>
                  <c:pt idx="15">
                    <c:v>276</c:v>
                  </c:pt>
                  <c:pt idx="16">
                    <c:v>1.575</c:v>
                  </c:pt>
                  <c:pt idx="17">
                    <c:v>2.419</c:v>
                  </c:pt>
                  <c:pt idx="18">
                    <c:v>7.136</c:v>
                  </c:pt>
                  <c:pt idx="19">
                    <c:v>2.311</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'11ListaEsperaGIII'!$L$13:$L$32</c:f>
              <c:strCache>
                <c:ptCount val="20"/>
                <c:pt idx="0">
                  <c:v>Castilla y León</c:v>
                </c:pt>
                <c:pt idx="1">
                  <c:v>Galicia</c:v>
                </c:pt>
                <c:pt idx="2">
                  <c:v>Madrid, Comunidad de</c:v>
                </c:pt>
                <c:pt idx="3">
                  <c:v>Aragón</c:v>
                </c:pt>
                <c:pt idx="4">
                  <c:v>Castilla - La Mancha</c:v>
                </c:pt>
                <c:pt idx="5">
                  <c:v>Navarra, Comunidad Foral de</c:v>
                </c:pt>
                <c:pt idx="6">
                  <c:v>Cantabria</c:v>
                </c:pt>
                <c:pt idx="7">
                  <c:v>Ceuta</c:v>
                </c:pt>
                <c:pt idx="8">
                  <c:v>Comunitat Valenciana</c:v>
                </c:pt>
                <c:pt idx="9">
                  <c:v>Media Nacional</c:v>
                </c:pt>
                <c:pt idx="10">
                  <c:v>Asturias, Principado de</c:v>
                </c:pt>
                <c:pt idx="11">
                  <c:v>Melilla</c:v>
                </c:pt>
                <c:pt idx="12">
                  <c:v>Andalucía</c:v>
                </c:pt>
                <c:pt idx="13">
                  <c:v>Balears, Illes</c:v>
                </c:pt>
                <c:pt idx="14">
                  <c:v>Extremadura</c:v>
                </c:pt>
                <c:pt idx="15">
                  <c:v>Rioja, La</c:v>
                </c:pt>
                <c:pt idx="16">
                  <c:v>Murcia, Región de</c:v>
                </c:pt>
                <c:pt idx="17">
                  <c:v>País Vasco</c:v>
                </c:pt>
                <c:pt idx="18">
                  <c:v>Cataluña</c:v>
                </c:pt>
                <c:pt idx="19">
                  <c:v>Canarias</c:v>
                </c:pt>
              </c:strCache>
            </c:strRef>
          </c:cat>
          <c:val>
            <c:numRef>
              <c:f>'11ListaEsperaGIII'!$Q$13:$Q$32</c:f>
              <c:numCache>
                <c:formatCode>0.00%</c:formatCode>
                <c:ptCount val="20"/>
                <c:pt idx="0">
                  <c:v>0.93168954132511439</c:v>
                </c:pt>
                <c:pt idx="1">
                  <c:v>0.93168954132511439</c:v>
                </c:pt>
                <c:pt idx="2">
                  <c:v>0.93168954132511439</c:v>
                </c:pt>
                <c:pt idx="3">
                  <c:v>0.93168954132511439</c:v>
                </c:pt>
                <c:pt idx="4">
                  <c:v>0.93168954132511439</c:v>
                </c:pt>
                <c:pt idx="5">
                  <c:v>0.93168954132511439</c:v>
                </c:pt>
                <c:pt idx="6">
                  <c:v>0.93168954132511439</c:v>
                </c:pt>
                <c:pt idx="7">
                  <c:v>0.93168954132511439</c:v>
                </c:pt>
                <c:pt idx="8">
                  <c:v>0.93168954132511439</c:v>
                </c:pt>
                <c:pt idx="9">
                  <c:v>0.93168954132511439</c:v>
                </c:pt>
                <c:pt idx="10">
                  <c:v>0.93168954132511439</c:v>
                </c:pt>
                <c:pt idx="11">
                  <c:v>0.93168954132511439</c:v>
                </c:pt>
                <c:pt idx="12">
                  <c:v>0.93168954132511439</c:v>
                </c:pt>
                <c:pt idx="13">
                  <c:v>0.93168954132511439</c:v>
                </c:pt>
                <c:pt idx="14">
                  <c:v>0.93168954132511439</c:v>
                </c:pt>
                <c:pt idx="15">
                  <c:v>0.93168954132511439</c:v>
                </c:pt>
                <c:pt idx="16">
                  <c:v>0.93168954132511439</c:v>
                </c:pt>
                <c:pt idx="17">
                  <c:v>0.93168954132511439</c:v>
                </c:pt>
                <c:pt idx="18">
                  <c:v>0.93168954132511439</c:v>
                </c:pt>
                <c:pt idx="19">
                  <c:v>0.93168954132511439</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4347826086956523"/>
          <c:y val="0.88916427502636941"/>
          <c:w val="0.56405624638538954"/>
          <c:h val="4.984292851244061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spPr>
              <a:solidFill>
                <a:schemeClr val="accent6">
                  <a:lumMod val="50000"/>
                </a:schemeClr>
              </a:solidFill>
            </c:spPr>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10484236-D439-43C6-AF75-C7800C5176C7}" type="CELLRANGE">
                      <a:rPr lang="en-US" baseline="0"/>
                      <a:pPr/>
                      <a:t>[CELLRANGE]</a:t>
                    </a:fld>
                    <a:r>
                      <a:rPr lang="en-US" baseline="0"/>
                      <a:t>
</a:t>
                    </a:r>
                    <a:fld id="{E000B58F-10D3-4D13-A009-C1C891006E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9972C9B6-2D0C-4028-AEED-810DECEFCBF0}" type="CELLRANGE">
                      <a:rPr lang="en-US" baseline="0"/>
                      <a:pPr/>
                      <a:t>[CELLRANGE]</a:t>
                    </a:fld>
                    <a:r>
                      <a:rPr lang="en-US" baseline="0"/>
                      <a:t>
</a:t>
                    </a:r>
                    <a:fld id="{BA0B0F8C-CC04-43F3-BC63-6F6CA2BE22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15F4C643-5ACF-484D-9729-D50E5D27CBF0}" type="CELLRANGE">
                      <a:rPr lang="en-US" baseline="0"/>
                      <a:pPr/>
                      <a:t>[CELLRANGE]</a:t>
                    </a:fld>
                    <a:r>
                      <a:rPr lang="en-US" baseline="0"/>
                      <a:t>
</a:t>
                    </a:r>
                    <a:fld id="{EC6628A7-A7A4-4257-9756-6F73A52830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4AE33283-60B1-4EB4-8C3B-1E76B25D115F}" type="CELLRANGE">
                      <a:rPr lang="en-US" baseline="0"/>
                      <a:pPr/>
                      <a:t>[CELLRANGE]</a:t>
                    </a:fld>
                    <a:r>
                      <a:rPr lang="en-US" baseline="0"/>
                      <a:t>
</a:t>
                    </a:r>
                    <a:fld id="{CD16D554-71E6-401B-B4E2-8226F40561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707A3703-CB3D-4015-A75A-89644CAAE0EF}" type="CELLRANGE">
                      <a:rPr lang="en-US" baseline="0"/>
                      <a:pPr/>
                      <a:t>[CELLRANGE]</a:t>
                    </a:fld>
                    <a:r>
                      <a:rPr lang="en-US" baseline="0"/>
                      <a:t>
</a:t>
                    </a:r>
                    <a:fld id="{CFF61DCB-3D7B-4754-B273-58694EA529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344BDA66-8367-460D-8F1E-C425EBC71851}" type="CELLRANGE">
                      <a:rPr lang="en-US" baseline="0"/>
                      <a:pPr/>
                      <a:t>[CELLRANGE]</a:t>
                    </a:fld>
                    <a:r>
                      <a:rPr lang="en-US" baseline="0"/>
                      <a:t>
</a:t>
                    </a:r>
                    <a:fld id="{79947827-B93F-4DFA-943D-FA8277385BF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819F510C-F8EA-4FA9-A086-D5522D8F52EC}" type="CELLRANGE">
                      <a:rPr lang="en-US" baseline="0"/>
                      <a:pPr/>
                      <a:t>[CELLRANGE]</a:t>
                    </a:fld>
                    <a:r>
                      <a:rPr lang="en-US" baseline="0"/>
                      <a:t>
</a:t>
                    </a:r>
                    <a:fld id="{CA6AC3DA-FF26-4E3A-8F1E-64CD9A7EBF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2C45FF02-E66B-40A0-A223-F7C2D2F03212}" type="CELLRANGE">
                      <a:rPr lang="en-US" baseline="0"/>
                      <a:pPr/>
                      <a:t>[CELLRANGE]</a:t>
                    </a:fld>
                    <a:r>
                      <a:rPr lang="en-US" baseline="0"/>
                      <a:t>
</a:t>
                    </a:r>
                    <a:fld id="{EAF93F43-F859-4BB6-99E7-23D887F7B1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50080521-0A94-415F-BE7A-FA83C1C37DD0}" type="CELLRANGE">
                      <a:rPr lang="en-US" baseline="0"/>
                      <a:pPr/>
                      <a:t>[CELLRANGE]</a:t>
                    </a:fld>
                    <a:r>
                      <a:rPr lang="en-US" baseline="0"/>
                      <a:t>
</a:t>
                    </a:r>
                    <a:fld id="{84289577-6B60-43B3-A567-1B583F1F5C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0D780DCC-AC51-41F5-9B24-F74F1729D28E}" type="CELLRANGE">
                      <a:rPr lang="en-US" baseline="0"/>
                      <a:pPr/>
                      <a:t>[CELLRANGE]</a:t>
                    </a:fld>
                    <a:r>
                      <a:rPr lang="en-US" baseline="0"/>
                      <a:t>
</a:t>
                    </a:r>
                    <a:fld id="{E973E85E-E120-46F0-95D7-F0BB66CDDF0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FAF9E002-D345-4BA0-B237-5D379B7E6792}" type="CELLRANGE">
                      <a:rPr lang="en-US" baseline="0"/>
                      <a:pPr/>
                      <a:t>[CELLRANGE]</a:t>
                    </a:fld>
                    <a:r>
                      <a:rPr lang="en-US" baseline="0"/>
                      <a:t>
</a:t>
                    </a:r>
                    <a:fld id="{D326A10F-7CBD-4EA3-9C60-D08E8DF3A47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F67BFF93-4C28-4223-AF3A-7EAC0EA062E0}" type="CELLRANGE">
                      <a:rPr lang="en-US" baseline="0"/>
                      <a:pPr/>
                      <a:t>[CELLRANGE]</a:t>
                    </a:fld>
                    <a:r>
                      <a:rPr lang="en-US" baseline="0"/>
                      <a:t>
</a:t>
                    </a:r>
                    <a:fld id="{40E979AE-77F0-4B2E-93AC-E596B96D2F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D2D8CD8D-D36B-4A29-8DDF-67B136209CCC}" type="CELLRANGE">
                      <a:rPr lang="en-US" baseline="0"/>
                      <a:pPr/>
                      <a:t>[CELLRANGE]</a:t>
                    </a:fld>
                    <a:r>
                      <a:rPr lang="en-US" baseline="0"/>
                      <a:t>
</a:t>
                    </a:r>
                    <a:fld id="{D03B487C-EFDB-4783-BDE2-A6F7EE43D6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20425EA1-8F3E-4276-B508-E15D2061A396}" type="CELLRANGE">
                      <a:rPr lang="en-US" baseline="0"/>
                      <a:pPr/>
                      <a:t>[CELLRANGE]</a:t>
                    </a:fld>
                    <a:r>
                      <a:rPr lang="en-US" baseline="0"/>
                      <a:t>
</a:t>
                    </a:r>
                    <a:fld id="{934630D1-F0B4-48CD-932A-5849E5BDD6D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92926363-C332-4F9D-960B-2BCDC5392E1D}" type="CELLRANGE">
                      <a:rPr lang="en-US" baseline="0"/>
                      <a:pPr/>
                      <a:t>[CELLRANGE]</a:t>
                    </a:fld>
                    <a:r>
                      <a:rPr lang="en-US" baseline="0"/>
                      <a:t>
</a:t>
                    </a:r>
                    <a:fld id="{CF8B4E2B-BBB7-4358-8A7A-C78ACDCF15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F398A29E-CBFA-4C73-B808-1B3707860BC2}" type="CELLRANGE">
                      <a:rPr lang="en-US" baseline="0"/>
                      <a:pPr/>
                      <a:t>[CELLRANGE]</a:t>
                    </a:fld>
                    <a:r>
                      <a:rPr lang="en-US" baseline="0"/>
                      <a:t>
</a:t>
                    </a:r>
                    <a:fld id="{E8A329D7-41B9-4A9F-B91C-13912626D42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74C181A9-F69B-45B8-8EDE-F0E4A4A6C45B}" type="CELLRANGE">
                      <a:rPr lang="en-US" baseline="0"/>
                      <a:pPr/>
                      <a:t>[CELLRANGE]</a:t>
                    </a:fld>
                    <a:r>
                      <a:rPr lang="en-US" baseline="0"/>
                      <a:t>
</a:t>
                    </a:r>
                    <a:fld id="{D0135426-2DB7-47D0-A1A7-5B7226C06E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64F43364-9A62-4F26-B626-6AF30EA7EBCF}" type="CELLRANGE">
                      <a:rPr lang="en-US" baseline="0"/>
                      <a:pPr/>
                      <a:t>[CELLRANGE]</a:t>
                    </a:fld>
                    <a:r>
                      <a:rPr lang="en-US" baseline="0"/>
                      <a:t>
</a:t>
                    </a:r>
                    <a:fld id="{E5FD089F-8110-42E8-9F66-7A3AA850B0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53B6D5A6-11AB-41B4-BF28-4B651187593C}" type="CELLRANGE">
                      <a:rPr lang="en-US" baseline="0"/>
                      <a:pPr/>
                      <a:t>[CELLRANGE]</a:t>
                    </a:fld>
                    <a:r>
                      <a:rPr lang="en-US" baseline="0"/>
                      <a:t>
</a:t>
                    </a:r>
                    <a:fld id="{FD651830-459F-4198-81E5-E29F5BB9713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2F9B7435-5600-4554-8356-92123C6C26F0}" type="CELLRANGE">
                      <a:rPr lang="en-US" baseline="0"/>
                      <a:pPr/>
                      <a:t>[CELLRANGE]</a:t>
                    </a:fld>
                    <a:r>
                      <a:rPr lang="en-US" baseline="0"/>
                      <a:t>
</a:t>
                    </a:r>
                    <a:fld id="{BC544280-A504-4A28-AD8E-5BF806EACD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Galicia</c:v>
                </c:pt>
                <c:pt idx="2">
                  <c:v>Navarra, Comunidad Foral de</c:v>
                </c:pt>
                <c:pt idx="3">
                  <c:v>Aragón</c:v>
                </c:pt>
                <c:pt idx="4">
                  <c:v>Castilla - La Mancha</c:v>
                </c:pt>
                <c:pt idx="5">
                  <c:v>Cantabria</c:v>
                </c:pt>
                <c:pt idx="6">
                  <c:v>Ceuta</c:v>
                </c:pt>
                <c:pt idx="7">
                  <c:v>Madrid, Comunidad de</c:v>
                </c:pt>
                <c:pt idx="8">
                  <c:v>Comunitat Valenciana</c:v>
                </c:pt>
                <c:pt idx="9">
                  <c:v>Asturias, Principado de</c:v>
                </c:pt>
                <c:pt idx="10">
                  <c:v>Melilla</c:v>
                </c:pt>
                <c:pt idx="11">
                  <c:v>Andalucía</c:v>
                </c:pt>
                <c:pt idx="12">
                  <c:v>Media Nacional</c:v>
                </c:pt>
                <c:pt idx="13">
                  <c:v>Balears, Illes</c:v>
                </c:pt>
                <c:pt idx="14">
                  <c:v>Murcia, Región de</c:v>
                </c:pt>
                <c:pt idx="15">
                  <c:v>País Vasco</c:v>
                </c:pt>
                <c:pt idx="16">
                  <c:v>Rioja, La</c:v>
                </c:pt>
                <c:pt idx="17">
                  <c:v>Extremadura</c:v>
                </c:pt>
                <c:pt idx="18">
                  <c:v>Canarias</c:v>
                </c:pt>
                <c:pt idx="19">
                  <c:v>Cataluña</c:v>
                </c:pt>
              </c:strCache>
            </c:strRef>
          </c:cat>
          <c:val>
            <c:numRef>
              <c:f>'11ListaEsperaGII'!$O$13:$O$32</c:f>
              <c:numCache>
                <c:formatCode>0.00%</c:formatCode>
                <c:ptCount val="20"/>
                <c:pt idx="0">
                  <c:v>0.99815005681968338</c:v>
                </c:pt>
                <c:pt idx="1">
                  <c:v>0.97639432485322897</c:v>
                </c:pt>
                <c:pt idx="2">
                  <c:v>0.96952348880282879</c:v>
                </c:pt>
                <c:pt idx="3">
                  <c:v>0.96711302296537849</c:v>
                </c:pt>
                <c:pt idx="4">
                  <c:v>0.96204302956095855</c:v>
                </c:pt>
                <c:pt idx="5">
                  <c:v>0.95985727029438006</c:v>
                </c:pt>
                <c:pt idx="6">
                  <c:v>0.95462794918330307</c:v>
                </c:pt>
                <c:pt idx="7">
                  <c:v>0.94861115460495415</c:v>
                </c:pt>
                <c:pt idx="8">
                  <c:v>0.93157419853794166</c:v>
                </c:pt>
                <c:pt idx="9">
                  <c:v>0.92053973013493251</c:v>
                </c:pt>
                <c:pt idx="10">
                  <c:v>0.92050209205020916</c:v>
                </c:pt>
                <c:pt idx="11">
                  <c:v>0.90721253496832921</c:v>
                </c:pt>
                <c:pt idx="12">
                  <c:v>0.9062875143368313</c:v>
                </c:pt>
                <c:pt idx="13">
                  <c:v>0.89767815860890543</c:v>
                </c:pt>
                <c:pt idx="14">
                  <c:v>0.87349985644559291</c:v>
                </c:pt>
                <c:pt idx="15">
                  <c:v>0.87233122321393464</c:v>
                </c:pt>
                <c:pt idx="16">
                  <c:v>0.86217494089834512</c:v>
                </c:pt>
                <c:pt idx="17">
                  <c:v>0.8537879378949832</c:v>
                </c:pt>
                <c:pt idx="18">
                  <c:v>0.84512905911740221</c:v>
                </c:pt>
                <c:pt idx="19">
                  <c:v>0.80848640782841596</c:v>
                </c:pt>
              </c:numCache>
            </c:numRef>
          </c:val>
          <c:extLst>
            <c:ext xmlns:c15="http://schemas.microsoft.com/office/drawing/2012/chart" uri="{02D57815-91ED-43cb-92C2-25804820EDAC}">
              <c15:datalabelsRange>
                <c15:f>'11ListaEsperaGII'!$M$13:$M$32</c15:f>
                <c15:dlblRangeCache>
                  <c:ptCount val="20"/>
                  <c:pt idx="0">
                    <c:v>37.769</c:v>
                  </c:pt>
                  <c:pt idx="1">
                    <c:v>23.949</c:v>
                  </c:pt>
                  <c:pt idx="2">
                    <c:v>5.758</c:v>
                  </c:pt>
                  <c:pt idx="3">
                    <c:v>13.939</c:v>
                  </c:pt>
                  <c:pt idx="4">
                    <c:v>22.000</c:v>
                  </c:pt>
                  <c:pt idx="5">
                    <c:v>7.532</c:v>
                  </c:pt>
                  <c:pt idx="6">
                    <c:v>526</c:v>
                  </c:pt>
                  <c:pt idx="7">
                    <c:v>60.584</c:v>
                  </c:pt>
                  <c:pt idx="8">
                    <c:v>50.591</c:v>
                  </c:pt>
                  <c:pt idx="9">
                    <c:v>9.824</c:v>
                  </c:pt>
                  <c:pt idx="10">
                    <c:v>660</c:v>
                  </c:pt>
                  <c:pt idx="11">
                    <c:v>125.179</c:v>
                  </c:pt>
                  <c:pt idx="12">
                    <c:v>508.082</c:v>
                  </c:pt>
                  <c:pt idx="13">
                    <c:v>8.931</c:v>
                  </c:pt>
                  <c:pt idx="14">
                    <c:v>15.212</c:v>
                  </c:pt>
                  <c:pt idx="15">
                    <c:v>22.186</c:v>
                  </c:pt>
                  <c:pt idx="16">
                    <c:v>3.647</c:v>
                  </c:pt>
                  <c:pt idx="17">
                    <c:v>10.943</c:v>
                  </c:pt>
                  <c:pt idx="18">
                    <c:v>12.180</c:v>
                  </c:pt>
                  <c:pt idx="19">
                    <c:v>76.672</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spPr>
              <a:solidFill>
                <a:schemeClr val="accent2">
                  <a:lumMod val="75000"/>
                </a:schemeClr>
              </a:solidFill>
            </c:spPr>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353F3444-E063-426A-93CC-028A908AFCCC}" type="CELLRANGE">
                      <a:rPr lang="en-US" baseline="0"/>
                      <a:pPr/>
                      <a:t>[CELLRANGE]</a:t>
                    </a:fld>
                    <a:r>
                      <a:rPr lang="en-US" baseline="0"/>
                      <a:t>
</a:t>
                    </a:r>
                    <a:fld id="{0C7A8123-6091-4883-A73A-45EB370AF6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C9C092D1-C4F9-412F-BE1E-74FF4BF3325D}" type="CELLRANGE">
                      <a:rPr lang="en-US" baseline="0"/>
                      <a:pPr/>
                      <a:t>[CELLRANGE]</a:t>
                    </a:fld>
                    <a:r>
                      <a:rPr lang="en-US" baseline="0"/>
                      <a:t>
</a:t>
                    </a:r>
                    <a:fld id="{7144CCB9-5C1E-46DF-9484-DBA7328396D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19CC1744-948A-4BA6-BEC2-CDC0BD06804C}" type="CELLRANGE">
                      <a:rPr lang="en-US" baseline="0"/>
                      <a:pPr/>
                      <a:t>[CELLRANGE]</a:t>
                    </a:fld>
                    <a:r>
                      <a:rPr lang="en-US" baseline="0"/>
                      <a:t>
</a:t>
                    </a:r>
                    <a:fld id="{C5EBC300-04C9-4640-8AB7-82922035887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6BD01172-6BF3-4CBD-ADF3-D0614BE9E213}" type="CELLRANGE">
                      <a:rPr lang="en-US" baseline="0"/>
                      <a:pPr/>
                      <a:t>[CELLRANGE]</a:t>
                    </a:fld>
                    <a:r>
                      <a:rPr lang="en-US" baseline="0"/>
                      <a:t>
</a:t>
                    </a:r>
                    <a:fld id="{4E5D3A5F-B507-4367-BEA5-D14C48D6E7A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C167ACC4-233E-4092-944A-E3AABDF79929}" type="CELLRANGE">
                      <a:rPr lang="en-US" baseline="0"/>
                      <a:pPr/>
                      <a:t>[CELLRANGE]</a:t>
                    </a:fld>
                    <a:r>
                      <a:rPr lang="en-US" baseline="0"/>
                      <a:t>
</a:t>
                    </a:r>
                    <a:fld id="{6512B028-4EAC-4BF8-B49C-A917AEEFD6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8D80E84C-F828-4D25-894F-CDBC3B15CFCD}" type="CELLRANGE">
                      <a:rPr lang="en-US" baseline="0"/>
                      <a:pPr/>
                      <a:t>[CELLRANGE]</a:t>
                    </a:fld>
                    <a:r>
                      <a:rPr lang="en-US" baseline="0"/>
                      <a:t>
</a:t>
                    </a:r>
                    <a:fld id="{ADDE50CC-AA77-4DDF-A1BE-90BAE5837A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E9B0AAAD-A122-42A4-B2EF-178D0D06A3F2}" type="CELLRANGE">
                      <a:rPr lang="en-US" baseline="0"/>
                      <a:pPr/>
                      <a:t>[CELLRANGE]</a:t>
                    </a:fld>
                    <a:r>
                      <a:rPr lang="en-US" baseline="0"/>
                      <a:t>
</a:t>
                    </a:r>
                    <a:fld id="{286831E4-5A5F-439D-B60D-8F4FC7F969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DF3DFA96-7C29-4706-A21A-819F15516F44}" type="CELLRANGE">
                      <a:rPr lang="en-US" baseline="0"/>
                      <a:pPr/>
                      <a:t>[CELLRANGE]</a:t>
                    </a:fld>
                    <a:r>
                      <a:rPr lang="en-US" baseline="0"/>
                      <a:t>
</a:t>
                    </a:r>
                    <a:fld id="{23EB5186-9EFD-47F7-82D7-5824FEFB83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C95D8388-E0F1-4BC9-A2F0-2DA84CB2C3A3}" type="CELLRANGE">
                      <a:rPr lang="en-US" baseline="0"/>
                      <a:pPr/>
                      <a:t>[CELLRANGE]</a:t>
                    </a:fld>
                    <a:r>
                      <a:rPr lang="en-US" baseline="0"/>
                      <a:t>
</a:t>
                    </a:r>
                    <a:fld id="{32E61A97-8E04-455D-AA63-C34FD35E5F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5594541910331384E-3"/>
                  <c:y val="3.9760608081192681E-4"/>
                </c:manualLayout>
              </c:layout>
              <c:tx>
                <c:rich>
                  <a:bodyPr/>
                  <a:lstStyle/>
                  <a:p>
                    <a:fld id="{929379DE-ACF0-4CF7-B155-D6F88137DAEE}" type="CELLRANGE">
                      <a:rPr lang="en-US" baseline="0"/>
                      <a:pPr/>
                      <a:t>[CELLRANGE]</a:t>
                    </a:fld>
                    <a:r>
                      <a:rPr lang="en-US" baseline="0"/>
                      <a:t>
</a:t>
                    </a:r>
                    <a:fld id="{F2AE35A0-D690-4C05-8723-2D4938CA9C9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0"/>
                  <c:y val="3.6872560258028003E-3"/>
                </c:manualLayout>
              </c:layout>
              <c:tx>
                <c:rich>
                  <a:bodyPr/>
                  <a:lstStyle/>
                  <a:p>
                    <a:fld id="{F0C6DBCD-137E-44E0-9A92-81C6FC9DBD3C}" type="CELLRANGE">
                      <a:rPr lang="en-US" baseline="0"/>
                      <a:pPr/>
                      <a:t>[CELLRANGE]</a:t>
                    </a:fld>
                    <a:r>
                      <a:rPr lang="en-US" baseline="0"/>
                      <a:t>
</a:t>
                    </a:r>
                    <a:fld id="{30E0C493-357A-461C-9A4F-5F1B151184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B7277F83-B33F-4B1D-80A7-08E60490FF6D}" type="CELLRANGE">
                      <a:rPr lang="en-US" baseline="0"/>
                      <a:pPr/>
                      <a:t>[CELLRANGE]</a:t>
                    </a:fld>
                    <a:r>
                      <a:rPr lang="en-US" baseline="0"/>
                      <a:t>
</a:t>
                    </a:r>
                    <a:fld id="{3B9A18DE-00AE-4316-AB18-DFC67A81DFB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17324663-2ABE-4EAB-A42D-CE576D5B7DE4}" type="CELLRANGE">
                      <a:rPr lang="en-US" baseline="0"/>
                      <a:pPr>
                        <a:defRPr sz="800" b="1" i="0" u="none" strike="noStrike" kern="1200" baseline="0">
                          <a:solidFill>
                            <a:schemeClr val="bg1"/>
                          </a:solidFill>
                          <a:latin typeface="+mn-lt"/>
                          <a:ea typeface="+mn-ea"/>
                          <a:cs typeface="+mn-cs"/>
                        </a:defRPr>
                      </a:pPr>
                      <a:t>[CELLRANGE]</a:t>
                    </a:fld>
                    <a:r>
                      <a:rPr lang="en-US" baseline="0"/>
                      <a:t>
</a:t>
                    </a:r>
                    <a:fld id="{B559DEE8-7743-4E60-9967-FAEA61D20EDF}"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lumMod val="75000"/>
                  </a:schemeClr>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0"/>
                  <c:y val="-1.0949152376127725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68445664-FAE8-4500-8691-460A5049F911}" type="CELLRANGE">
                      <a:rPr lang="en-US" baseline="0"/>
                      <a:pPr>
                        <a:defRPr sz="800" b="1" i="0" u="none" strike="noStrike" kern="1200" baseline="0">
                          <a:solidFill>
                            <a:schemeClr val="bg1"/>
                          </a:solidFill>
                          <a:latin typeface="+mn-lt"/>
                          <a:ea typeface="+mn-ea"/>
                          <a:cs typeface="+mn-cs"/>
                        </a:defRPr>
                      </a:pPr>
                      <a:t>[CELLRANGE]</a:t>
                    </a:fld>
                    <a:r>
                      <a:rPr lang="en-US" baseline="0"/>
                      <a:t>
</a:t>
                    </a:r>
                    <a:fld id="{4917E97B-0AF9-41F1-8F65-924EC968D6F1}"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74B8530D-A043-4313-A23F-A583EE7C3218}" type="CELLRANGE">
                      <a:rPr lang="en-US" baseline="0"/>
                      <a:pPr/>
                      <a:t>[CELLRANGE]</a:t>
                    </a:fld>
                    <a:r>
                      <a:rPr lang="en-US" baseline="0"/>
                      <a:t>
</a:t>
                    </a:r>
                    <a:fld id="{7046BE5E-77B1-4827-9819-387604DA2E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ECC487E5-7BF7-47E3-BAC7-2F358856F161}" type="CELLRANGE">
                      <a:rPr lang="en-US" baseline="0"/>
                      <a:pPr/>
                      <a:t>[CELLRANGE]</a:t>
                    </a:fld>
                    <a:r>
                      <a:rPr lang="en-US" baseline="0"/>
                      <a:t>
</a:t>
                    </a:r>
                    <a:fld id="{7E06372B-94BE-490C-B604-03E1996F78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FC3F670B-E2D4-40D3-B291-9AD025D9C971}" type="CELLRANGE">
                      <a:rPr lang="en-US" baseline="0"/>
                      <a:pPr/>
                      <a:t>[CELLRANGE]</a:t>
                    </a:fld>
                    <a:r>
                      <a:rPr lang="en-US" baseline="0"/>
                      <a:t>
</a:t>
                    </a:r>
                    <a:fld id="{AF6CEDA4-D208-445F-A495-F1D3645611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3.8104022043973472E-2"/>
                </c:manualLayout>
              </c:layout>
              <c:tx>
                <c:rich>
                  <a:bodyPr/>
                  <a:lstStyle/>
                  <a:p>
                    <a:fld id="{B309E6E5-AF38-424C-8041-00A59C6F1A29}" type="CELLRANGE">
                      <a:rPr lang="en-US" baseline="0"/>
                      <a:pPr/>
                      <a:t>[CELLRANGE]</a:t>
                    </a:fld>
                    <a:r>
                      <a:rPr lang="en-US" baseline="0"/>
                      <a:t>
</a:t>
                    </a:r>
                    <a:fld id="{C63882E2-BC08-4C42-AAA1-4885CF495AA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3.9184307569030519E-2"/>
                </c:manualLayout>
              </c:layout>
              <c:tx>
                <c:rich>
                  <a:bodyPr/>
                  <a:lstStyle/>
                  <a:p>
                    <a:fld id="{A797FA18-EA7D-44D2-A3B7-0DB40808E157}" type="CELLRANGE">
                      <a:rPr lang="en-US" baseline="0"/>
                      <a:pPr/>
                      <a:t>[CELLRANGE]</a:t>
                    </a:fld>
                    <a:r>
                      <a:rPr lang="en-US" baseline="0"/>
                      <a:t>
</a:t>
                    </a:r>
                    <a:fld id="{24980C7B-82D5-4D37-8845-60B8837A9E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4.3726678786780153E-2"/>
                </c:manualLayout>
              </c:layout>
              <c:tx>
                <c:rich>
                  <a:bodyPr/>
                  <a:lstStyle/>
                  <a:p>
                    <a:fld id="{AA522805-DB0B-4A47-B36E-3B264C5973DF}" type="CELLRANGE">
                      <a:rPr lang="en-US" baseline="0"/>
                      <a:pPr/>
                      <a:t>[CELLRANGE]</a:t>
                    </a:fld>
                    <a:r>
                      <a:rPr lang="en-US" baseline="0"/>
                      <a:t>
</a:t>
                    </a:r>
                    <a:fld id="{62BB618C-0D3F-41D9-9FF3-BF886ED212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Galicia</c:v>
                </c:pt>
                <c:pt idx="2">
                  <c:v>Navarra, Comunidad Foral de</c:v>
                </c:pt>
                <c:pt idx="3">
                  <c:v>Aragón</c:v>
                </c:pt>
                <c:pt idx="4">
                  <c:v>Castilla - La Mancha</c:v>
                </c:pt>
                <c:pt idx="5">
                  <c:v>Cantabria</c:v>
                </c:pt>
                <c:pt idx="6">
                  <c:v>Ceuta</c:v>
                </c:pt>
                <c:pt idx="7">
                  <c:v>Madrid, Comunidad de</c:v>
                </c:pt>
                <c:pt idx="8">
                  <c:v>Comunitat Valenciana</c:v>
                </c:pt>
                <c:pt idx="9">
                  <c:v>Asturias, Principado de</c:v>
                </c:pt>
                <c:pt idx="10">
                  <c:v>Melilla</c:v>
                </c:pt>
                <c:pt idx="11">
                  <c:v>Andalucía</c:v>
                </c:pt>
                <c:pt idx="12">
                  <c:v>Media Nacional</c:v>
                </c:pt>
                <c:pt idx="13">
                  <c:v>Balears, Illes</c:v>
                </c:pt>
                <c:pt idx="14">
                  <c:v>Murcia, Región de</c:v>
                </c:pt>
                <c:pt idx="15">
                  <c:v>País Vasco</c:v>
                </c:pt>
                <c:pt idx="16">
                  <c:v>Rioja, La</c:v>
                </c:pt>
                <c:pt idx="17">
                  <c:v>Extremadura</c:v>
                </c:pt>
                <c:pt idx="18">
                  <c:v>Canarias</c:v>
                </c:pt>
                <c:pt idx="19">
                  <c:v>Cataluña</c:v>
                </c:pt>
              </c:strCache>
            </c:strRef>
          </c:cat>
          <c:val>
            <c:numRef>
              <c:f>'11ListaEsperaGII'!$P$13:$P$32</c:f>
              <c:numCache>
                <c:formatCode>0.00%</c:formatCode>
                <c:ptCount val="20"/>
                <c:pt idx="0">
                  <c:v>1.8499431803166045E-3</c:v>
                </c:pt>
                <c:pt idx="1">
                  <c:v>2.3605675146771036E-2</c:v>
                </c:pt>
                <c:pt idx="2">
                  <c:v>3.0476511197171242E-2</c:v>
                </c:pt>
                <c:pt idx="3">
                  <c:v>3.2886977034621526E-2</c:v>
                </c:pt>
                <c:pt idx="4">
                  <c:v>3.7956970439041456E-2</c:v>
                </c:pt>
                <c:pt idx="5">
                  <c:v>4.0142729705619981E-2</c:v>
                </c:pt>
                <c:pt idx="6">
                  <c:v>4.5372050816696916E-2</c:v>
                </c:pt>
                <c:pt idx="7">
                  <c:v>5.138884539504588E-2</c:v>
                </c:pt>
                <c:pt idx="8">
                  <c:v>6.8425801462058303E-2</c:v>
                </c:pt>
                <c:pt idx="9">
                  <c:v>7.9460269865067462E-2</c:v>
                </c:pt>
                <c:pt idx="10">
                  <c:v>7.9497907949790794E-2</c:v>
                </c:pt>
                <c:pt idx="11">
                  <c:v>9.2787465031670804E-2</c:v>
                </c:pt>
                <c:pt idx="12">
                  <c:v>9.3712485663168754E-2</c:v>
                </c:pt>
                <c:pt idx="13">
                  <c:v>0.10232184139109458</c:v>
                </c:pt>
                <c:pt idx="14">
                  <c:v>0.12650014355440711</c:v>
                </c:pt>
                <c:pt idx="15">
                  <c:v>0.12766877678606534</c:v>
                </c:pt>
                <c:pt idx="16">
                  <c:v>0.13782505910165485</c:v>
                </c:pt>
                <c:pt idx="17">
                  <c:v>0.14621206210501678</c:v>
                </c:pt>
                <c:pt idx="18">
                  <c:v>0.15487094088259784</c:v>
                </c:pt>
                <c:pt idx="19">
                  <c:v>0.19151359217158404</c:v>
                </c:pt>
              </c:numCache>
            </c:numRef>
          </c:val>
          <c:extLst>
            <c:ext xmlns:c15="http://schemas.microsoft.com/office/drawing/2012/chart" uri="{02D57815-91ED-43cb-92C2-25804820EDAC}">
              <c15:datalabelsRange>
                <c15:f>'11ListaEsperaGII'!$N$13:$N$32</c15:f>
                <c15:dlblRangeCache>
                  <c:ptCount val="20"/>
                  <c:pt idx="0">
                    <c:v>70</c:v>
                  </c:pt>
                  <c:pt idx="1">
                    <c:v>579</c:v>
                  </c:pt>
                  <c:pt idx="2">
                    <c:v>181</c:v>
                  </c:pt>
                  <c:pt idx="3">
                    <c:v>474</c:v>
                  </c:pt>
                  <c:pt idx="4">
                    <c:v>868</c:v>
                  </c:pt>
                  <c:pt idx="5">
                    <c:v>315</c:v>
                  </c:pt>
                  <c:pt idx="6">
                    <c:v>25</c:v>
                  </c:pt>
                  <c:pt idx="7">
                    <c:v>3.282</c:v>
                  </c:pt>
                  <c:pt idx="8">
                    <c:v>3.716</c:v>
                  </c:pt>
                  <c:pt idx="9">
                    <c:v>848</c:v>
                  </c:pt>
                  <c:pt idx="10">
                    <c:v>57</c:v>
                  </c:pt>
                  <c:pt idx="11">
                    <c:v>12.803</c:v>
                  </c:pt>
                  <c:pt idx="12">
                    <c:v>52.537</c:v>
                  </c:pt>
                  <c:pt idx="13">
                    <c:v>1.018</c:v>
                  </c:pt>
                  <c:pt idx="14">
                    <c:v>2.203</c:v>
                  </c:pt>
                  <c:pt idx="15">
                    <c:v>3.247</c:v>
                  </c:pt>
                  <c:pt idx="16">
                    <c:v>583</c:v>
                  </c:pt>
                  <c:pt idx="17">
                    <c:v>1.874</c:v>
                  </c:pt>
                  <c:pt idx="18">
                    <c:v>2.232</c:v>
                  </c:pt>
                  <c:pt idx="19">
                    <c:v>18.162</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'11ListaEsperaGII'!$L$13:$L$32</c:f>
              <c:strCache>
                <c:ptCount val="20"/>
                <c:pt idx="0">
                  <c:v>Castilla y León</c:v>
                </c:pt>
                <c:pt idx="1">
                  <c:v>Galicia</c:v>
                </c:pt>
                <c:pt idx="2">
                  <c:v>Navarra, Comunidad Foral de</c:v>
                </c:pt>
                <c:pt idx="3">
                  <c:v>Aragón</c:v>
                </c:pt>
                <c:pt idx="4">
                  <c:v>Castilla - La Mancha</c:v>
                </c:pt>
                <c:pt idx="5">
                  <c:v>Cantabria</c:v>
                </c:pt>
                <c:pt idx="6">
                  <c:v>Ceuta</c:v>
                </c:pt>
                <c:pt idx="7">
                  <c:v>Madrid, Comunidad de</c:v>
                </c:pt>
                <c:pt idx="8">
                  <c:v>Comunitat Valenciana</c:v>
                </c:pt>
                <c:pt idx="9">
                  <c:v>Asturias, Principado de</c:v>
                </c:pt>
                <c:pt idx="10">
                  <c:v>Melilla</c:v>
                </c:pt>
                <c:pt idx="11">
                  <c:v>Andalucía</c:v>
                </c:pt>
                <c:pt idx="12">
                  <c:v>Media Nacional</c:v>
                </c:pt>
                <c:pt idx="13">
                  <c:v>Balears, Illes</c:v>
                </c:pt>
                <c:pt idx="14">
                  <c:v>Murcia, Región de</c:v>
                </c:pt>
                <c:pt idx="15">
                  <c:v>País Vasco</c:v>
                </c:pt>
                <c:pt idx="16">
                  <c:v>Rioja, La</c:v>
                </c:pt>
                <c:pt idx="17">
                  <c:v>Extremadura</c:v>
                </c:pt>
                <c:pt idx="18">
                  <c:v>Canarias</c:v>
                </c:pt>
                <c:pt idx="19">
                  <c:v>Cataluña</c:v>
                </c:pt>
              </c:strCache>
            </c:strRef>
          </c:cat>
          <c:val>
            <c:numRef>
              <c:f>'11ListaEsperaGII'!$Q$13:$Q$32</c:f>
              <c:numCache>
                <c:formatCode>0.00%</c:formatCode>
                <c:ptCount val="20"/>
                <c:pt idx="0">
                  <c:v>0.9062875143368313</c:v>
                </c:pt>
                <c:pt idx="1">
                  <c:v>0.9062875143368313</c:v>
                </c:pt>
                <c:pt idx="2">
                  <c:v>0.9062875143368313</c:v>
                </c:pt>
                <c:pt idx="3">
                  <c:v>0.9062875143368313</c:v>
                </c:pt>
                <c:pt idx="4">
                  <c:v>0.9062875143368313</c:v>
                </c:pt>
                <c:pt idx="5">
                  <c:v>0.9062875143368313</c:v>
                </c:pt>
                <c:pt idx="6">
                  <c:v>0.9062875143368313</c:v>
                </c:pt>
                <c:pt idx="7">
                  <c:v>0.9062875143368313</c:v>
                </c:pt>
                <c:pt idx="8">
                  <c:v>0.9062875143368313</c:v>
                </c:pt>
                <c:pt idx="9">
                  <c:v>0.9062875143368313</c:v>
                </c:pt>
                <c:pt idx="10">
                  <c:v>0.9062875143368313</c:v>
                </c:pt>
                <c:pt idx="11">
                  <c:v>0.9062875143368313</c:v>
                </c:pt>
                <c:pt idx="12">
                  <c:v>0.9062875143368313</c:v>
                </c:pt>
                <c:pt idx="13">
                  <c:v>0.9062875143368313</c:v>
                </c:pt>
                <c:pt idx="14">
                  <c:v>0.9062875143368313</c:v>
                </c:pt>
                <c:pt idx="15">
                  <c:v>0.9062875143368313</c:v>
                </c:pt>
                <c:pt idx="16">
                  <c:v>0.9062875143368313</c:v>
                </c:pt>
                <c:pt idx="17">
                  <c:v>0.9062875143368313</c:v>
                </c:pt>
                <c:pt idx="18">
                  <c:v>0.9062875143368313</c:v>
                </c:pt>
                <c:pt idx="19">
                  <c:v>0.9062875143368313</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901891133173568"/>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extLst>
              <c:ext xmlns:c16="http://schemas.microsoft.com/office/drawing/2014/chart" uri="{C3380CC4-5D6E-409C-BE32-E72D297353CC}">
                <c16:uniqueId val="{00000001-E6BD-407D-8DB5-88274B443806}"/>
              </c:ext>
            </c:extLst>
          </c:dPt>
          <c:dPt>
            <c:idx val="12"/>
            <c:invertIfNegative val="0"/>
            <c:bubble3D val="0"/>
            <c:spPr>
              <a:solidFill>
                <a:schemeClr val="accent6">
                  <a:lumMod val="50000"/>
                </a:schemeClr>
              </a:solidFill>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9DADCE09-0500-4AC9-B6FF-9E90D3D756B6}" type="CELLRANGE">
                      <a:rPr lang="en-US" baseline="0"/>
                      <a:pPr/>
                      <a:t>[CELLRANGE]</a:t>
                    </a:fld>
                    <a:r>
                      <a:rPr lang="en-US" baseline="0"/>
                      <a:t>
</a:t>
                    </a:r>
                    <a:fld id="{70982494-605E-4759-8EAB-1F827C46AF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1052BB32-30A3-40FF-88C3-05E2ACE33AA4}" type="CELLRANGE">
                      <a:rPr lang="en-US" baseline="0"/>
                      <a:pPr/>
                      <a:t>[CELLRANGE]</a:t>
                    </a:fld>
                    <a:r>
                      <a:rPr lang="en-US" baseline="0"/>
                      <a:t>
</a:t>
                    </a:r>
                    <a:fld id="{B28879FA-E3CB-4A44-B658-327E6D0DFD1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13C138FF-88FE-4312-8ABE-32FAF3A5C85C}" type="CELLRANGE">
                      <a:rPr lang="en-US" baseline="0"/>
                      <a:pPr/>
                      <a:t>[CELLRANGE]</a:t>
                    </a:fld>
                    <a:r>
                      <a:rPr lang="en-US" baseline="0"/>
                      <a:t>
</a:t>
                    </a:r>
                    <a:fld id="{35D3F95D-C36E-4052-BF0C-D7E232A70D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E7549680-BBCE-429A-9E60-B11DCD316103}" type="CELLRANGE">
                      <a:rPr lang="en-US" baseline="0"/>
                      <a:pPr/>
                      <a:t>[CELLRANGE]</a:t>
                    </a:fld>
                    <a:r>
                      <a:rPr lang="en-US" baseline="0"/>
                      <a:t>
</a:t>
                    </a:r>
                    <a:fld id="{83D39290-9A54-43F8-9BB5-DD9FB8804C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5F5A6EC7-6BD6-4ADD-B530-62D1D74D2003}" type="CELLRANGE">
                      <a:rPr lang="en-US" baseline="0"/>
                      <a:pPr/>
                      <a:t>[CELLRANGE]</a:t>
                    </a:fld>
                    <a:r>
                      <a:rPr lang="en-US" baseline="0"/>
                      <a:t>
</a:t>
                    </a:r>
                    <a:fld id="{B8311D0B-3967-4F48-BFED-9C3DB457356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009EC499-56DD-4389-A26F-9E286256FA9A}" type="CELLRANGE">
                      <a:rPr lang="en-US" baseline="0"/>
                      <a:pPr/>
                      <a:t>[CELLRANGE]</a:t>
                    </a:fld>
                    <a:r>
                      <a:rPr lang="en-US" baseline="0"/>
                      <a:t>
</a:t>
                    </a:r>
                    <a:fld id="{FBAC096C-C760-4A8F-8CF1-8F9DA1D0374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F4EEAA8D-4234-4453-952C-F113AC72EB25}" type="CELLRANGE">
                      <a:rPr lang="en-US" baseline="0"/>
                      <a:pPr/>
                      <a:t>[CELLRANGE]</a:t>
                    </a:fld>
                    <a:r>
                      <a:rPr lang="en-US" baseline="0"/>
                      <a:t>
</a:t>
                    </a:r>
                    <a:fld id="{7EF85408-1C7A-442F-BDE2-985F367739A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8B7B76C3-7188-43ED-981A-BEA88F8D9FB9}" type="CELLRANGE">
                      <a:rPr lang="en-US" baseline="0"/>
                      <a:pPr/>
                      <a:t>[CELLRANGE]</a:t>
                    </a:fld>
                    <a:r>
                      <a:rPr lang="en-US" baseline="0"/>
                      <a:t>
</a:t>
                    </a:r>
                    <a:fld id="{37656D38-59E4-438F-B72F-067921B3662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51BD1ED3-281C-44B4-BF81-7C735953F8E2}" type="CELLRANGE">
                      <a:rPr lang="en-US" baseline="0"/>
                      <a:pPr/>
                      <a:t>[CELLRANGE]</a:t>
                    </a:fld>
                    <a:r>
                      <a:rPr lang="en-US" baseline="0"/>
                      <a:t>
</a:t>
                    </a:r>
                    <a:fld id="{A885DA2F-8AB2-46E0-955D-9E8D6CB6AE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4E1971E2-0A4B-45B2-8DAD-15A8304D505C}" type="CELLRANGE">
                      <a:rPr lang="en-US" baseline="0"/>
                      <a:pPr/>
                      <a:t>[CELLRANGE]</a:t>
                    </a:fld>
                    <a:r>
                      <a:rPr lang="en-US" baseline="0"/>
                      <a:t>
</a:t>
                    </a:r>
                    <a:fld id="{5D5A4F97-6526-4A4B-AC38-7D7684F350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3B09C9E3-0A1A-45BD-A614-B911BFEA870A}" type="CELLRANGE">
                      <a:rPr lang="en-US" baseline="0"/>
                      <a:pPr/>
                      <a:t>[CELLRANGE]</a:t>
                    </a:fld>
                    <a:r>
                      <a:rPr lang="en-US" baseline="0"/>
                      <a:t>
</a:t>
                    </a:r>
                    <a:fld id="{C8D95119-B9C9-4605-BFEA-39CC86FC1C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C4426410-00A2-41B2-B845-8A8FBDC3C829}" type="CELLRANGE">
                      <a:rPr lang="en-US" baseline="0"/>
                      <a:pPr/>
                      <a:t>[CELLRANGE]</a:t>
                    </a:fld>
                    <a:r>
                      <a:rPr lang="en-US" baseline="0"/>
                      <a:t>
</a:t>
                    </a:r>
                    <a:fld id="{5C0A7013-B935-40DA-99E8-C59E41A364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B83AB256-387F-4473-B416-9F0252D7D8B0}" type="CELLRANGE">
                      <a:rPr lang="en-US" baseline="0"/>
                      <a:pPr/>
                      <a:t>[CELLRANGE]</a:t>
                    </a:fld>
                    <a:r>
                      <a:rPr lang="en-US" baseline="0"/>
                      <a:t>
</a:t>
                    </a:r>
                    <a:fld id="{AB2C09C3-75E2-4223-A0F6-DFE3C654D2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7B9C30A5-42FC-4B2C-B15A-812B52D491EB}" type="CELLRANGE">
                      <a:rPr lang="en-US" baseline="0"/>
                      <a:pPr/>
                      <a:t>[CELLRANGE]</a:t>
                    </a:fld>
                    <a:r>
                      <a:rPr lang="en-US" baseline="0"/>
                      <a:t>
</a:t>
                    </a:r>
                    <a:fld id="{51647001-AF7B-4778-B393-7939FD7528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15D3064D-49B0-4DC0-9C44-66543E78FE5A}" type="CELLRANGE">
                      <a:rPr lang="en-US" baseline="0"/>
                      <a:pPr/>
                      <a:t>[CELLRANGE]</a:t>
                    </a:fld>
                    <a:r>
                      <a:rPr lang="en-US" baseline="0"/>
                      <a:t>
</a:t>
                    </a:r>
                    <a:fld id="{4DD7A3B3-BE93-4767-80C3-56D4333BAD3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CCBA87E0-FE6A-4C62-9872-C984686F0415}" type="CELLRANGE">
                      <a:rPr lang="en-US" baseline="0"/>
                      <a:pPr/>
                      <a:t>[CELLRANGE]</a:t>
                    </a:fld>
                    <a:r>
                      <a:rPr lang="en-US" baseline="0"/>
                      <a:t>
</a:t>
                    </a:r>
                    <a:fld id="{07DB3F10-DC51-4B24-8C62-0B8FE151EAA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39941AAE-25B9-4E40-A9A6-15A64A211B2A}" type="CELLRANGE">
                      <a:rPr lang="en-US" baseline="0"/>
                      <a:pPr/>
                      <a:t>[CELLRANGE]</a:t>
                    </a:fld>
                    <a:r>
                      <a:rPr lang="en-US" baseline="0"/>
                      <a:t>
</a:t>
                    </a:r>
                    <a:fld id="{E1D1BAA5-B971-4DE4-B134-0D8928502E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72497531-CC54-48AD-93B5-FDC2F897F7C8}" type="CELLRANGE">
                      <a:rPr lang="en-US" baseline="0"/>
                      <a:pPr/>
                      <a:t>[CELLRANGE]</a:t>
                    </a:fld>
                    <a:r>
                      <a:rPr lang="en-US" baseline="0"/>
                      <a:t>
</a:t>
                    </a:r>
                    <a:fld id="{04389872-A65C-461E-8D44-16FA392E8A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285E8B1E-7C21-40F0-92B6-FA731B6C9AA2}" type="CELLRANGE">
                      <a:rPr lang="en-US" baseline="0"/>
                      <a:pPr/>
                      <a:t>[CELLRANGE]</a:t>
                    </a:fld>
                    <a:r>
                      <a:rPr lang="en-US" baseline="0"/>
                      <a:t>
</a:t>
                    </a:r>
                    <a:fld id="{B0574A43-7C4E-49E5-890F-6B5CD72857E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57A3997B-81A6-4FFC-BCFD-605854A140E9}" type="CELLRANGE">
                      <a:rPr lang="en-US" baseline="0"/>
                      <a:pPr/>
                      <a:t>[CELLRANGE]</a:t>
                    </a:fld>
                    <a:r>
                      <a:rPr lang="en-US" baseline="0"/>
                      <a:t>
</a:t>
                    </a:r>
                    <a:fld id="{60D7AC01-BCD9-4E83-B7E0-262418F7AE1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Castilla - La Mancha</c:v>
                </c:pt>
                <c:pt idx="2">
                  <c:v>Ceuta</c:v>
                </c:pt>
                <c:pt idx="3">
                  <c:v>Aragón</c:v>
                </c:pt>
                <c:pt idx="4">
                  <c:v>Navarra, Comunidad Foral de</c:v>
                </c:pt>
                <c:pt idx="5">
                  <c:v>Cantabria</c:v>
                </c:pt>
                <c:pt idx="6">
                  <c:v>Madrid, Comunidad de</c:v>
                </c:pt>
                <c:pt idx="7">
                  <c:v>Comunitat Valenciana</c:v>
                </c:pt>
                <c:pt idx="8">
                  <c:v>Asturias, Principado de</c:v>
                </c:pt>
                <c:pt idx="9">
                  <c:v>Galicia</c:v>
                </c:pt>
                <c:pt idx="10">
                  <c:v>Melilla</c:v>
                </c:pt>
                <c:pt idx="11">
                  <c:v>Balears, Illes</c:v>
                </c:pt>
                <c:pt idx="12">
                  <c:v>Media Nacional</c:v>
                </c:pt>
                <c:pt idx="13">
                  <c:v>Canarias</c:v>
                </c:pt>
                <c:pt idx="14">
                  <c:v>Andalucía</c:v>
                </c:pt>
                <c:pt idx="15">
                  <c:v>Murcia, Región de</c:v>
                </c:pt>
                <c:pt idx="16">
                  <c:v>Extremadura</c:v>
                </c:pt>
                <c:pt idx="17">
                  <c:v>País Vasco</c:v>
                </c:pt>
                <c:pt idx="18">
                  <c:v>Rioja, La</c:v>
                </c:pt>
                <c:pt idx="19">
                  <c:v>Cataluña</c:v>
                </c:pt>
              </c:strCache>
            </c:strRef>
          </c:cat>
          <c:val>
            <c:numRef>
              <c:f>'11ListaEsperaGI'!$O$13:$O$32</c:f>
              <c:numCache>
                <c:formatCode>0.00%</c:formatCode>
                <c:ptCount val="20"/>
                <c:pt idx="0">
                  <c:v>0.99784672377865247</c:v>
                </c:pt>
                <c:pt idx="1">
                  <c:v>0.95765294163606529</c:v>
                </c:pt>
                <c:pt idx="2">
                  <c:v>0.94280442804428044</c:v>
                </c:pt>
                <c:pt idx="3">
                  <c:v>0.9392910712875977</c:v>
                </c:pt>
                <c:pt idx="4">
                  <c:v>0.92629789864029666</c:v>
                </c:pt>
                <c:pt idx="5">
                  <c:v>0.9185864459852382</c:v>
                </c:pt>
                <c:pt idx="6">
                  <c:v>0.91062188907906905</c:v>
                </c:pt>
                <c:pt idx="7">
                  <c:v>0.90451341399263541</c:v>
                </c:pt>
                <c:pt idx="8">
                  <c:v>0.89847791857239256</c:v>
                </c:pt>
                <c:pt idx="9">
                  <c:v>0.8974448417197175</c:v>
                </c:pt>
                <c:pt idx="10">
                  <c:v>0.87311827956989252</c:v>
                </c:pt>
                <c:pt idx="11">
                  <c:v>0.86490121899957961</c:v>
                </c:pt>
                <c:pt idx="12">
                  <c:v>0.8127174693070075</c:v>
                </c:pt>
                <c:pt idx="13">
                  <c:v>0.80907786420965189</c:v>
                </c:pt>
                <c:pt idx="14">
                  <c:v>0.80089334527562261</c:v>
                </c:pt>
                <c:pt idx="15">
                  <c:v>0.78334253490022876</c:v>
                </c:pt>
                <c:pt idx="16">
                  <c:v>0.77080400148203043</c:v>
                </c:pt>
                <c:pt idx="17">
                  <c:v>0.76193934464327218</c:v>
                </c:pt>
                <c:pt idx="18">
                  <c:v>0.68898606176550969</c:v>
                </c:pt>
                <c:pt idx="19">
                  <c:v>0.60362929820495914</c:v>
                </c:pt>
              </c:numCache>
            </c:numRef>
          </c:val>
          <c:extLst>
            <c:ext xmlns:c15="http://schemas.microsoft.com/office/drawing/2012/chart" uri="{02D57815-91ED-43cb-92C2-25804820EDAC}">
              <c15:datalabelsRange>
                <c15:f>'11ListaEsperaGI'!$M$13:$M$32</c15:f>
                <c15:dlblRangeCache>
                  <c:ptCount val="20"/>
                  <c:pt idx="0">
                    <c:v>43.097</c:v>
                  </c:pt>
                  <c:pt idx="1">
                    <c:v>24.514</c:v>
                  </c:pt>
                  <c:pt idx="2">
                    <c:v>511</c:v>
                  </c:pt>
                  <c:pt idx="3">
                    <c:v>11.898</c:v>
                  </c:pt>
                  <c:pt idx="4">
                    <c:v>5.995</c:v>
                  </c:pt>
                  <c:pt idx="5">
                    <c:v>4.107</c:v>
                  </c:pt>
                  <c:pt idx="6">
                    <c:v>46.286</c:v>
                  </c:pt>
                  <c:pt idx="7">
                    <c:v>42.987</c:v>
                  </c:pt>
                  <c:pt idx="8">
                    <c:v>11.983</c:v>
                  </c:pt>
                  <c:pt idx="9">
                    <c:v>20.582</c:v>
                  </c:pt>
                  <c:pt idx="10">
                    <c:v>406</c:v>
                  </c:pt>
                  <c:pt idx="11">
                    <c:v>10.288</c:v>
                  </c:pt>
                  <c:pt idx="12">
                    <c:v>419.029</c:v>
                  </c:pt>
                  <c:pt idx="13">
                    <c:v>10.713</c:v>
                  </c:pt>
                  <c:pt idx="14">
                    <c:v>68.852</c:v>
                  </c:pt>
                  <c:pt idx="15">
                    <c:v>9.932</c:v>
                  </c:pt>
                  <c:pt idx="16">
                    <c:v>10.402</c:v>
                  </c:pt>
                  <c:pt idx="17">
                    <c:v>26.229</c:v>
                  </c:pt>
                  <c:pt idx="18">
                    <c:v>2.521</c:v>
                  </c:pt>
                  <c:pt idx="19">
                    <c:v>67.726</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extLst>
              <c:ext xmlns:c16="http://schemas.microsoft.com/office/drawing/2014/chart" uri="{C3380CC4-5D6E-409C-BE32-E72D297353CC}">
                <c16:uniqueId val="{00000017-E6BD-407D-8DB5-88274B443806}"/>
              </c:ext>
            </c:extLst>
          </c:dPt>
          <c:dPt>
            <c:idx val="12"/>
            <c:invertIfNegative val="0"/>
            <c:bubble3D val="0"/>
            <c:spPr>
              <a:solidFill>
                <a:schemeClr val="accent2">
                  <a:lumMod val="75000"/>
                </a:schemeClr>
              </a:solidFill>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02858C46-9ABA-46C0-BA13-F9B85C77E0D1}" type="CELLRANGE">
                      <a:rPr lang="en-US" baseline="0"/>
                      <a:pPr/>
                      <a:t>[CELLRANGE]</a:t>
                    </a:fld>
                    <a:r>
                      <a:rPr lang="en-US" baseline="0"/>
                      <a:t>
</a:t>
                    </a:r>
                    <a:fld id="{32AD483F-696B-4E93-9304-54C0F5B4A0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7025861C-94D5-4E75-9564-5077869628E6}" type="CELLRANGE">
                      <a:rPr lang="en-US" baseline="0"/>
                      <a:pPr/>
                      <a:t>[CELLRANGE]</a:t>
                    </a:fld>
                    <a:r>
                      <a:rPr lang="en-US" baseline="0"/>
                      <a:t>
</a:t>
                    </a:r>
                    <a:fld id="{39712368-3D44-4440-AE2E-84A24519349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B59C3868-0633-45B5-8B19-2BD49977FA7A}" type="CELLRANGE">
                      <a:rPr lang="en-US" baseline="0"/>
                      <a:pPr/>
                      <a:t>[CELLRANGE]</a:t>
                    </a:fld>
                    <a:r>
                      <a:rPr lang="en-US" baseline="0"/>
                      <a:t>
</a:t>
                    </a:r>
                    <a:fld id="{2165A41B-BA55-4231-9976-81B83325C1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ECF31A72-497E-48F3-AA75-35434E400855}" type="CELLRANGE">
                      <a:rPr lang="en-US" baseline="0"/>
                      <a:pPr/>
                      <a:t>[CELLRANGE]</a:t>
                    </a:fld>
                    <a:r>
                      <a:rPr lang="en-US" baseline="0"/>
                      <a:t>
</a:t>
                    </a:r>
                    <a:fld id="{44FEB0D7-C03B-4039-AB0D-B4C325CB40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F84903C8-8767-4E3E-8112-C0DE02F658D9}" type="CELLRANGE">
                      <a:rPr lang="en-US" baseline="0"/>
                      <a:pPr/>
                      <a:t>[CELLRANGE]</a:t>
                    </a:fld>
                    <a:r>
                      <a:rPr lang="en-US" baseline="0"/>
                      <a:t>
</a:t>
                    </a:r>
                    <a:fld id="{BDE148F9-AE53-41B2-8913-941B45E260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9AEE256B-938C-4118-ACD0-7D83C30F5B5B}" type="CELLRANGE">
                      <a:rPr lang="en-US" baseline="0"/>
                      <a:pPr/>
                      <a:t>[CELLRANGE]</a:t>
                    </a:fld>
                    <a:r>
                      <a:rPr lang="en-US" baseline="0"/>
                      <a:t>
</a:t>
                    </a:r>
                    <a:fld id="{03860AA0-29D7-4E1D-9823-98BC9F3BF18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2EDFF201-2BFC-4A66-91C9-CD799BFB9348}" type="CELLRANGE">
                      <a:rPr lang="en-US" baseline="0"/>
                      <a:pPr/>
                      <a:t>[CELLRANGE]</a:t>
                    </a:fld>
                    <a:r>
                      <a:rPr lang="en-US" baseline="0"/>
                      <a:t>
</a:t>
                    </a:r>
                    <a:fld id="{3FA6C0EC-42F5-4FF9-9DF4-4AA048B246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C207414D-ED16-4AE4-B04C-313CFA99FD31}" type="CELLRANGE">
                      <a:rPr lang="en-US" baseline="0"/>
                      <a:pPr/>
                      <a:t>[CELLRANGE]</a:t>
                    </a:fld>
                    <a:r>
                      <a:rPr lang="en-US" baseline="0"/>
                      <a:t>
</a:t>
                    </a:r>
                    <a:fld id="{4F39C174-F211-4BFD-B6D9-6CCF9A36820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B4E07AA7-5335-4E94-BF89-6B1B26F933E7}" type="CELLRANGE">
                      <a:rPr lang="en-US" baseline="0"/>
                      <a:pPr/>
                      <a:t>[CELLRANGE]</a:t>
                    </a:fld>
                    <a:r>
                      <a:rPr lang="en-US" baseline="0"/>
                      <a:t>
</a:t>
                    </a:r>
                    <a:fld id="{018E1306-2381-4BE6-BBE6-86BB4A309A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EAD67217-8746-41A2-A38B-7BB8C054664B}" type="CELLRANGE">
                      <a:rPr lang="en-US" baseline="0"/>
                      <a:pPr/>
                      <a:t>[CELLRANGE]</a:t>
                    </a:fld>
                    <a:r>
                      <a:rPr lang="en-US" baseline="0"/>
                      <a:t>
</a:t>
                    </a:r>
                    <a:fld id="{E1EE2BB9-4CD3-409D-9B85-9F4A0DD0A3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3BDC91A5-DEA6-4724-B628-E5C8727A622D}" type="CELLRANGE">
                      <a:rPr lang="en-US" baseline="0"/>
                      <a:pPr/>
                      <a:t>[CELLRANGE]</a:t>
                    </a:fld>
                    <a:r>
                      <a:rPr lang="en-US" baseline="0"/>
                      <a:t>
</a:t>
                    </a:r>
                    <a:fld id="{D8309C25-C170-465B-8299-F07C2B58A4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0"/>
                  <c:y val="-1.9317225534193593E-3"/>
                </c:manualLayout>
              </c:layout>
              <c:tx>
                <c:rich>
                  <a:bodyPr/>
                  <a:lstStyle/>
                  <a:p>
                    <a:fld id="{9D3A6DB9-99D7-4371-8BA5-BEE11FEA8B17}" type="CELLRANGE">
                      <a:rPr lang="en-US" baseline="0"/>
                      <a:pPr/>
                      <a:t>[CELLRANGE]</a:t>
                    </a:fld>
                    <a:r>
                      <a:rPr lang="en-US" baseline="0"/>
                      <a:t>
</a:t>
                    </a:r>
                    <a:fld id="{95591E3E-F017-463D-A502-3723C9C04D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B1CD2AE6-30A7-45C3-A666-E421E3512C8A}" type="CELLRANGE">
                      <a:rPr lang="en-US" baseline="0"/>
                      <a:pPr/>
                      <a:t>[CELLRANGE]</a:t>
                    </a:fld>
                    <a:r>
                      <a:rPr lang="en-US" baseline="0"/>
                      <a:t>
</a:t>
                    </a:r>
                    <a:fld id="{6D8C387D-06E7-40C6-86DB-0A88073B6F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CC8F4946-0882-494B-9130-67F5B4935923}" type="CELLRANGE">
                      <a:rPr lang="en-US" baseline="0"/>
                      <a:pPr/>
                      <a:t>[CELLRANGE]</a:t>
                    </a:fld>
                    <a:r>
                      <a:rPr lang="en-US" baseline="0"/>
                      <a:t>
</a:t>
                    </a:r>
                    <a:fld id="{D2F6AD5C-BBFC-4C3A-9878-B85E892429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CFDA3A17-3E12-4B0F-9A82-4259CB744FF1}" type="CELLRANGE">
                      <a:rPr lang="en-US" baseline="0"/>
                      <a:pPr/>
                      <a:t>[CELLRANGE]</a:t>
                    </a:fld>
                    <a:r>
                      <a:rPr lang="en-US" baseline="0"/>
                      <a:t>
</a:t>
                    </a:r>
                    <a:fld id="{25D8C73A-4DA7-43C2-88C9-10D8292DF9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3ADBC1D3-9D1D-4B2F-9061-F4F1C790F2D7}" type="CELLRANGE">
                      <a:rPr lang="en-US" baseline="0"/>
                      <a:pPr/>
                      <a:t>[CELLRANGE]</a:t>
                    </a:fld>
                    <a:r>
                      <a:rPr lang="en-US" baseline="0"/>
                      <a:t>
</a:t>
                    </a:r>
                    <a:fld id="{CCF8F486-9043-428C-B67C-1D3F362008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C49650F4-C18F-425D-ABD8-C131D3491C22}" type="CELLRANGE">
                      <a:rPr lang="en-US" baseline="0"/>
                      <a:pPr/>
                      <a:t>[CELLRANGE]</a:t>
                    </a:fld>
                    <a:r>
                      <a:rPr lang="en-US" baseline="0"/>
                      <a:t>
</a:t>
                    </a:r>
                    <a:fld id="{9A92D916-E3C5-49BB-950C-5E14E85C6A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6A85511E-743C-4D11-91D9-268F123CE809}" type="CELLRANGE">
                      <a:rPr lang="en-US" baseline="0"/>
                      <a:pPr/>
                      <a:t>[CELLRANGE]</a:t>
                    </a:fld>
                    <a:r>
                      <a:rPr lang="en-US" baseline="0"/>
                      <a:t>
</a:t>
                    </a:r>
                    <a:fld id="{93B5BF36-2AF4-4C63-A91E-574A5022665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7.2413798742446925E-2"/>
                </c:manualLayout>
              </c:layout>
              <c:tx>
                <c:rich>
                  <a:bodyPr/>
                  <a:lstStyle/>
                  <a:p>
                    <a:fld id="{AA13744A-9250-4A64-A757-EEB93BD7486D}" type="CELLRANGE">
                      <a:rPr lang="en-US" baseline="0"/>
                      <a:pPr/>
                      <a:t>[CELLRANGE]</a:t>
                    </a:fld>
                    <a:r>
                      <a:rPr lang="en-US" baseline="0"/>
                      <a:t>
</a:t>
                    </a:r>
                    <a:fld id="{398E3E9D-CF8F-4659-AF54-A8468CFFB4B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0"/>
                  <c:y val="-7.4879355033891787E-2"/>
                </c:manualLayout>
              </c:layout>
              <c:tx>
                <c:rich>
                  <a:bodyPr/>
                  <a:lstStyle/>
                  <a:p>
                    <a:fld id="{BA9F0092-6CCB-4B65-9BBE-646469706FFB}" type="CELLRANGE">
                      <a:rPr lang="en-US" baseline="0"/>
                      <a:pPr/>
                      <a:t>[CELLRANGE]</a:t>
                    </a:fld>
                    <a:r>
                      <a:rPr lang="en-US" baseline="0"/>
                      <a:t>
</a:t>
                    </a:r>
                    <a:fld id="{D0130AF3-C32E-4E9A-B1CE-9AB3EA24548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Castilla - La Mancha</c:v>
                </c:pt>
                <c:pt idx="2">
                  <c:v>Ceuta</c:v>
                </c:pt>
                <c:pt idx="3">
                  <c:v>Aragón</c:v>
                </c:pt>
                <c:pt idx="4">
                  <c:v>Navarra, Comunidad Foral de</c:v>
                </c:pt>
                <c:pt idx="5">
                  <c:v>Cantabria</c:v>
                </c:pt>
                <c:pt idx="6">
                  <c:v>Madrid, Comunidad de</c:v>
                </c:pt>
                <c:pt idx="7">
                  <c:v>Comunitat Valenciana</c:v>
                </c:pt>
                <c:pt idx="8">
                  <c:v>Asturias, Principado de</c:v>
                </c:pt>
                <c:pt idx="9">
                  <c:v>Galicia</c:v>
                </c:pt>
                <c:pt idx="10">
                  <c:v>Melilla</c:v>
                </c:pt>
                <c:pt idx="11">
                  <c:v>Balears, Illes</c:v>
                </c:pt>
                <c:pt idx="12">
                  <c:v>Media Nacional</c:v>
                </c:pt>
                <c:pt idx="13">
                  <c:v>Canarias</c:v>
                </c:pt>
                <c:pt idx="14">
                  <c:v>Andalucía</c:v>
                </c:pt>
                <c:pt idx="15">
                  <c:v>Murcia, Región de</c:v>
                </c:pt>
                <c:pt idx="16">
                  <c:v>Extremadura</c:v>
                </c:pt>
                <c:pt idx="17">
                  <c:v>País Vasco</c:v>
                </c:pt>
                <c:pt idx="18">
                  <c:v>Rioja, La</c:v>
                </c:pt>
                <c:pt idx="19">
                  <c:v>Cataluña</c:v>
                </c:pt>
              </c:strCache>
            </c:strRef>
          </c:cat>
          <c:val>
            <c:numRef>
              <c:f>'11ListaEsperaGI'!$P$13:$P$32</c:f>
              <c:numCache>
                <c:formatCode>0.00%</c:formatCode>
                <c:ptCount val="20"/>
                <c:pt idx="0">
                  <c:v>2.153276221347534E-3</c:v>
                </c:pt>
                <c:pt idx="1">
                  <c:v>4.2347058363934681E-2</c:v>
                </c:pt>
                <c:pt idx="2">
                  <c:v>5.719557195571956E-2</c:v>
                </c:pt>
                <c:pt idx="3">
                  <c:v>6.0708928712402306E-2</c:v>
                </c:pt>
                <c:pt idx="4">
                  <c:v>7.3702101359703343E-2</c:v>
                </c:pt>
                <c:pt idx="5">
                  <c:v>8.1413554014761802E-2</c:v>
                </c:pt>
                <c:pt idx="6">
                  <c:v>8.9378110920930967E-2</c:v>
                </c:pt>
                <c:pt idx="7">
                  <c:v>9.5486586007364552E-2</c:v>
                </c:pt>
                <c:pt idx="8">
                  <c:v>0.10152208142760741</c:v>
                </c:pt>
                <c:pt idx="9">
                  <c:v>0.10255515828028255</c:v>
                </c:pt>
                <c:pt idx="10">
                  <c:v>0.12688172043010754</c:v>
                </c:pt>
                <c:pt idx="11">
                  <c:v>0.13509878100042033</c:v>
                </c:pt>
                <c:pt idx="12">
                  <c:v>0.1872825306929925</c:v>
                </c:pt>
                <c:pt idx="13">
                  <c:v>0.19092213579034817</c:v>
                </c:pt>
                <c:pt idx="14">
                  <c:v>0.19910665472437739</c:v>
                </c:pt>
                <c:pt idx="15">
                  <c:v>0.21665746509977127</c:v>
                </c:pt>
                <c:pt idx="16">
                  <c:v>0.22919599851796962</c:v>
                </c:pt>
                <c:pt idx="17">
                  <c:v>0.23806065535672785</c:v>
                </c:pt>
                <c:pt idx="18">
                  <c:v>0.31101393823449031</c:v>
                </c:pt>
                <c:pt idx="19">
                  <c:v>0.39637070179504091</c:v>
                </c:pt>
              </c:numCache>
            </c:numRef>
          </c:val>
          <c:extLst>
            <c:ext xmlns:c15="http://schemas.microsoft.com/office/drawing/2012/chart" uri="{02D57815-91ED-43cb-92C2-25804820EDAC}">
              <c15:datalabelsRange>
                <c15:f>'11ListaEsperaGI'!$N$13:$N$32</c15:f>
                <c15:dlblRangeCache>
                  <c:ptCount val="20"/>
                  <c:pt idx="0">
                    <c:v>93</c:v>
                  </c:pt>
                  <c:pt idx="1">
                    <c:v>1.084</c:v>
                  </c:pt>
                  <c:pt idx="2">
                    <c:v>31</c:v>
                  </c:pt>
                  <c:pt idx="3">
                    <c:v>769</c:v>
                  </c:pt>
                  <c:pt idx="4">
                    <c:v>477</c:v>
                  </c:pt>
                  <c:pt idx="5">
                    <c:v>364</c:v>
                  </c:pt>
                  <c:pt idx="6">
                    <c:v>4.543</c:v>
                  </c:pt>
                  <c:pt idx="7">
                    <c:v>4.538</c:v>
                  </c:pt>
                  <c:pt idx="8">
                    <c:v>1.354</c:v>
                  </c:pt>
                  <c:pt idx="9">
                    <c:v>2.352</c:v>
                  </c:pt>
                  <c:pt idx="10">
                    <c:v>59</c:v>
                  </c:pt>
                  <c:pt idx="11">
                    <c:v>1.607</c:v>
                  </c:pt>
                  <c:pt idx="12">
                    <c:v>96.561</c:v>
                  </c:pt>
                  <c:pt idx="13">
                    <c:v>2.528</c:v>
                  </c:pt>
                  <c:pt idx="14">
                    <c:v>17.117</c:v>
                  </c:pt>
                  <c:pt idx="15">
                    <c:v>2.747</c:v>
                  </c:pt>
                  <c:pt idx="16">
                    <c:v>3.093</c:v>
                  </c:pt>
                  <c:pt idx="17">
                    <c:v>8.195</c:v>
                  </c:pt>
                  <c:pt idx="18">
                    <c:v>1.138</c:v>
                  </c:pt>
                  <c:pt idx="19">
                    <c:v>44.472</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'11ListaEsperaGI'!$L$13:$L$32</c:f>
              <c:strCache>
                <c:ptCount val="20"/>
                <c:pt idx="0">
                  <c:v>Castilla y León</c:v>
                </c:pt>
                <c:pt idx="1">
                  <c:v>Castilla - La Mancha</c:v>
                </c:pt>
                <c:pt idx="2">
                  <c:v>Ceuta</c:v>
                </c:pt>
                <c:pt idx="3">
                  <c:v>Aragón</c:v>
                </c:pt>
                <c:pt idx="4">
                  <c:v>Navarra, Comunidad Foral de</c:v>
                </c:pt>
                <c:pt idx="5">
                  <c:v>Cantabria</c:v>
                </c:pt>
                <c:pt idx="6">
                  <c:v>Madrid, Comunidad de</c:v>
                </c:pt>
                <c:pt idx="7">
                  <c:v>Comunitat Valenciana</c:v>
                </c:pt>
                <c:pt idx="8">
                  <c:v>Asturias, Principado de</c:v>
                </c:pt>
                <c:pt idx="9">
                  <c:v>Galicia</c:v>
                </c:pt>
                <c:pt idx="10">
                  <c:v>Melilla</c:v>
                </c:pt>
                <c:pt idx="11">
                  <c:v>Balears, Illes</c:v>
                </c:pt>
                <c:pt idx="12">
                  <c:v>Media Nacional</c:v>
                </c:pt>
                <c:pt idx="13">
                  <c:v>Canarias</c:v>
                </c:pt>
                <c:pt idx="14">
                  <c:v>Andalucía</c:v>
                </c:pt>
                <c:pt idx="15">
                  <c:v>Murcia, Región de</c:v>
                </c:pt>
                <c:pt idx="16">
                  <c:v>Extremadura</c:v>
                </c:pt>
                <c:pt idx="17">
                  <c:v>País Vasco</c:v>
                </c:pt>
                <c:pt idx="18">
                  <c:v>Rioja, La</c:v>
                </c:pt>
                <c:pt idx="19">
                  <c:v>Cataluña</c:v>
                </c:pt>
              </c:strCache>
            </c:strRef>
          </c:cat>
          <c:val>
            <c:numRef>
              <c:f>'11ListaEsperaGI'!$Q$13:$Q$32</c:f>
              <c:numCache>
                <c:formatCode>0.00%</c:formatCode>
                <c:ptCount val="20"/>
                <c:pt idx="0">
                  <c:v>0.8127174693070075</c:v>
                </c:pt>
                <c:pt idx="1">
                  <c:v>0.8127174693070075</c:v>
                </c:pt>
                <c:pt idx="2">
                  <c:v>0.8127174693070075</c:v>
                </c:pt>
                <c:pt idx="3">
                  <c:v>0.8127174693070075</c:v>
                </c:pt>
                <c:pt idx="4">
                  <c:v>0.8127174693070075</c:v>
                </c:pt>
                <c:pt idx="5">
                  <c:v>0.8127174693070075</c:v>
                </c:pt>
                <c:pt idx="6">
                  <c:v>0.8127174693070075</c:v>
                </c:pt>
                <c:pt idx="7">
                  <c:v>0.8127174693070075</c:v>
                </c:pt>
                <c:pt idx="8">
                  <c:v>0.8127174693070075</c:v>
                </c:pt>
                <c:pt idx="9">
                  <c:v>0.8127174693070075</c:v>
                </c:pt>
                <c:pt idx="10">
                  <c:v>0.8127174693070075</c:v>
                </c:pt>
                <c:pt idx="11">
                  <c:v>0.8127174693070075</c:v>
                </c:pt>
                <c:pt idx="12">
                  <c:v>0.8127174693070075</c:v>
                </c:pt>
                <c:pt idx="13">
                  <c:v>0.8127174693070075</c:v>
                </c:pt>
                <c:pt idx="14">
                  <c:v>0.8127174693070075</c:v>
                </c:pt>
                <c:pt idx="15">
                  <c:v>0.8127174693070075</c:v>
                </c:pt>
                <c:pt idx="16">
                  <c:v>0.8127174693070075</c:v>
                </c:pt>
                <c:pt idx="17">
                  <c:v>0.8127174693070075</c:v>
                </c:pt>
                <c:pt idx="18">
                  <c:v>0.8127174693070075</c:v>
                </c:pt>
                <c:pt idx="19">
                  <c:v>0.8127174693070075</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0232325915782268"/>
          <c:y val="0.88916427502636941"/>
          <c:w val="0.56405624638538954"/>
          <c:h val="5.399661490911766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Extremadura</c:v>
                </c:pt>
                <c:pt idx="2">
                  <c:v>Cataluña</c:v>
                </c:pt>
                <c:pt idx="3">
                  <c:v>Murcia, Región de</c:v>
                </c:pt>
                <c:pt idx="4">
                  <c:v>Castilla - La Mancha</c:v>
                </c:pt>
                <c:pt idx="5">
                  <c:v>Balears, Illes</c:v>
                </c:pt>
                <c:pt idx="6">
                  <c:v>Castilla y León</c:v>
                </c:pt>
                <c:pt idx="7">
                  <c:v>TOTAL</c:v>
                </c:pt>
                <c:pt idx="8">
                  <c:v>Ceuta y Melilla</c:v>
                </c:pt>
                <c:pt idx="9">
                  <c:v>País Vasco</c:v>
                </c:pt>
                <c:pt idx="10">
                  <c:v>Rioja, La</c:v>
                </c:pt>
                <c:pt idx="11">
                  <c:v>Comunitat Valenciana</c:v>
                </c:pt>
                <c:pt idx="12">
                  <c:v>Cantabria</c:v>
                </c:pt>
                <c:pt idx="13">
                  <c:v>Asturias, Principado de</c:v>
                </c:pt>
                <c:pt idx="14">
                  <c:v>Aragón</c:v>
                </c:pt>
                <c:pt idx="15">
                  <c:v>Madrid, Comunidad de</c:v>
                </c:pt>
                <c:pt idx="16">
                  <c:v>Canarias</c:v>
                </c:pt>
                <c:pt idx="17">
                  <c:v>Navarra, Comunidad Foral de</c:v>
                </c:pt>
                <c:pt idx="18">
                  <c:v>Galicia</c:v>
                </c:pt>
              </c:strCache>
            </c:strRef>
          </c:cat>
          <c:val>
            <c:numRef>
              <c:f>'24asolcasaad_pobl'!$AR$11:$AR$29</c:f>
              <c:numCache>
                <c:formatCode>0.00</c:formatCode>
                <c:ptCount val="19"/>
                <c:pt idx="0">
                  <c:v>10.04391423588857</c:v>
                </c:pt>
                <c:pt idx="1">
                  <c:v>8.5754931970495818</c:v>
                </c:pt>
                <c:pt idx="2">
                  <c:v>7.8006665237473447</c:v>
                </c:pt>
                <c:pt idx="3">
                  <c:v>7.291318154337401</c:v>
                </c:pt>
                <c:pt idx="4">
                  <c:v>6.9468160100258478</c:v>
                </c:pt>
                <c:pt idx="5">
                  <c:v>6.7899019342175606</c:v>
                </c:pt>
                <c:pt idx="6">
                  <c:v>6.7580798165649556</c:v>
                </c:pt>
                <c:pt idx="7">
                  <c:v>6.70354005289383</c:v>
                </c:pt>
                <c:pt idx="8">
                  <c:v>6.3553826199740593</c:v>
                </c:pt>
                <c:pt idx="9">
                  <c:v>6.2577690924543683</c:v>
                </c:pt>
                <c:pt idx="10">
                  <c:v>5.8062535631276591</c:v>
                </c:pt>
                <c:pt idx="11">
                  <c:v>5.7242286983054003</c:v>
                </c:pt>
                <c:pt idx="12">
                  <c:v>5.4145516074450084</c:v>
                </c:pt>
                <c:pt idx="13">
                  <c:v>5.3088861254608499</c:v>
                </c:pt>
                <c:pt idx="14">
                  <c:v>5.183136446027877</c:v>
                </c:pt>
                <c:pt idx="15">
                  <c:v>5.1385285117529858</c:v>
                </c:pt>
                <c:pt idx="16">
                  <c:v>4.8890829889922847</c:v>
                </c:pt>
                <c:pt idx="17">
                  <c:v>4.3771858434331214</c:v>
                </c:pt>
                <c:pt idx="18">
                  <c:v>3.196718443884691</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Cataluña</c:v>
                </c:pt>
                <c:pt idx="2">
                  <c:v>Castilla y León</c:v>
                </c:pt>
                <c:pt idx="3">
                  <c:v>Extremadura</c:v>
                </c:pt>
                <c:pt idx="4">
                  <c:v>Castilla - La Mancha</c:v>
                </c:pt>
                <c:pt idx="5">
                  <c:v>Balears, Illes</c:v>
                </c:pt>
                <c:pt idx="6">
                  <c:v>Rioja, La</c:v>
                </c:pt>
                <c:pt idx="7">
                  <c:v>País Vasco</c:v>
                </c:pt>
                <c:pt idx="8">
                  <c:v>TOTAL</c:v>
                </c:pt>
                <c:pt idx="9">
                  <c:v>Madrid, Comunidad de</c:v>
                </c:pt>
                <c:pt idx="10">
                  <c:v>Murcia, Región de</c:v>
                </c:pt>
                <c:pt idx="11">
                  <c:v>Comunitat Valenciana</c:v>
                </c:pt>
                <c:pt idx="12">
                  <c:v>Aragón</c:v>
                </c:pt>
                <c:pt idx="13">
                  <c:v>Navarra, Comunidad Foral de</c:v>
                </c:pt>
                <c:pt idx="14">
                  <c:v>Ceuta y Melilla</c:v>
                </c:pt>
                <c:pt idx="15">
                  <c:v>Cantabria</c:v>
                </c:pt>
                <c:pt idx="16">
                  <c:v>Asturias, Principado de</c:v>
                </c:pt>
                <c:pt idx="17">
                  <c:v>Canarias</c:v>
                </c:pt>
                <c:pt idx="18">
                  <c:v>Galicia</c:v>
                </c:pt>
              </c:strCache>
            </c:strRef>
          </c:cat>
          <c:val>
            <c:numRef>
              <c:f>'24asolcasaad_pobl'!$AX$11:$AX$29</c:f>
              <c:numCache>
                <c:formatCode>0.00</c:formatCode>
                <c:ptCount val="19"/>
                <c:pt idx="0">
                  <c:v>46.678058572725313</c:v>
                </c:pt>
                <c:pt idx="1">
                  <c:v>41.290438080587734</c:v>
                </c:pt>
                <c:pt idx="2">
                  <c:v>41.116133122317649</c:v>
                </c:pt>
                <c:pt idx="3">
                  <c:v>40.961890103529477</c:v>
                </c:pt>
                <c:pt idx="4">
                  <c:v>38.219241236745439</c:v>
                </c:pt>
                <c:pt idx="5">
                  <c:v>37.828850278428206</c:v>
                </c:pt>
                <c:pt idx="6">
                  <c:v>37.350427350427353</c:v>
                </c:pt>
                <c:pt idx="7">
                  <c:v>36.740569388306731</c:v>
                </c:pt>
                <c:pt idx="8">
                  <c:v>36.187293843790926</c:v>
                </c:pt>
                <c:pt idx="9">
                  <c:v>34.937154554759466</c:v>
                </c:pt>
                <c:pt idx="10">
                  <c:v>32.990937395752255</c:v>
                </c:pt>
                <c:pt idx="11">
                  <c:v>32.711146089796941</c:v>
                </c:pt>
                <c:pt idx="12">
                  <c:v>31.990984992060646</c:v>
                </c:pt>
                <c:pt idx="13">
                  <c:v>29.750091429964648</c:v>
                </c:pt>
                <c:pt idx="14">
                  <c:v>29.271230676570969</c:v>
                </c:pt>
                <c:pt idx="15">
                  <c:v>28.74493927125506</c:v>
                </c:pt>
                <c:pt idx="16">
                  <c:v>28.209882265690183</c:v>
                </c:pt>
                <c:pt idx="17">
                  <c:v>25.923347187111702</c:v>
                </c:pt>
                <c:pt idx="18">
                  <c:v>18.013395496545549</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Solicitudes. </a:t>
            </a:r>
          </a:p>
          <a:p>
            <a:pPr>
              <a:defRPr sz="1200" b="1"/>
            </a:pPr>
            <a:r>
              <a:rPr lang="en-US" sz="1200" b="1">
                <a:solidFill>
                  <a:srgbClr val="008000"/>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'25solaltabaja'!$AA$11:$AA$34</c:f>
              <c:numCache>
                <c:formatCode>m/d/yyyy</c:formatCode>
                <c:ptCount val="2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numCache>
            </c:numRef>
          </c:cat>
          <c:val>
            <c:numRef>
              <c:f>'25solaltabaja'!$AB$11:$AB$34</c:f>
              <c:numCache>
                <c:formatCode>0</c:formatCode>
                <c:ptCount val="24"/>
                <c:pt idx="0">
                  <c:v>18328</c:v>
                </c:pt>
                <c:pt idx="1">
                  <c:v>19194</c:v>
                </c:pt>
                <c:pt idx="2">
                  <c:v>27728</c:v>
                </c:pt>
                <c:pt idx="3">
                  <c:v>26001</c:v>
                </c:pt>
                <c:pt idx="4">
                  <c:v>27218</c:v>
                </c:pt>
                <c:pt idx="5">
                  <c:v>28579</c:v>
                </c:pt>
                <c:pt idx="6">
                  <c:v>30723</c:v>
                </c:pt>
                <c:pt idx="7">
                  <c:v>23332</c:v>
                </c:pt>
                <c:pt idx="8">
                  <c:v>26490</c:v>
                </c:pt>
                <c:pt idx="9">
                  <c:v>29231</c:v>
                </c:pt>
                <c:pt idx="10">
                  <c:v>29856</c:v>
                </c:pt>
                <c:pt idx="11">
                  <c:v>24104</c:v>
                </c:pt>
                <c:pt idx="12">
                  <c:v>22642</c:v>
                </c:pt>
                <c:pt idx="13">
                  <c:v>24889</c:v>
                </c:pt>
                <c:pt idx="14">
                  <c:v>30256</c:v>
                </c:pt>
                <c:pt idx="15">
                  <c:v>32696</c:v>
                </c:pt>
                <c:pt idx="16">
                  <c:v>38586</c:v>
                </c:pt>
                <c:pt idx="17">
                  <c:v>41750</c:v>
                </c:pt>
                <c:pt idx="18">
                  <c:v>30827</c:v>
                </c:pt>
                <c:pt idx="19">
                  <c:v>26047</c:v>
                </c:pt>
                <c:pt idx="20">
                  <c:v>32379</c:v>
                </c:pt>
                <c:pt idx="21">
                  <c:v>29932</c:v>
                </c:pt>
                <c:pt idx="22">
                  <c:v>32038</c:v>
                </c:pt>
                <c:pt idx="23">
                  <c:v>25446</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2"/>
              </a:solidFill>
              <a:round/>
            </a:ln>
            <a:effectLst/>
          </c:spPr>
          <c:marker>
            <c:symbol val="none"/>
          </c:marker>
          <c:cat>
            <c:numRef>
              <c:f>'25solaltabaja'!$AA$11:$AA$34</c:f>
              <c:numCache>
                <c:formatCode>m/d/yyyy</c:formatCode>
                <c:ptCount val="24"/>
                <c:pt idx="0">
                  <c:v>44227</c:v>
                </c:pt>
                <c:pt idx="1">
                  <c:v>44255</c:v>
                </c:pt>
                <c:pt idx="2">
                  <c:v>44286</c:v>
                </c:pt>
                <c:pt idx="3">
                  <c:v>44316</c:v>
                </c:pt>
                <c:pt idx="4">
                  <c:v>44347</c:v>
                </c:pt>
                <c:pt idx="5">
                  <c:v>44377</c:v>
                </c:pt>
                <c:pt idx="6">
                  <c:v>44408</c:v>
                </c:pt>
                <c:pt idx="7">
                  <c:v>44439</c:v>
                </c:pt>
                <c:pt idx="8">
                  <c:v>44469</c:v>
                </c:pt>
                <c:pt idx="9">
                  <c:v>44500</c:v>
                </c:pt>
                <c:pt idx="10">
                  <c:v>44530</c:v>
                </c:pt>
                <c:pt idx="11">
                  <c:v>44561</c:v>
                </c:pt>
                <c:pt idx="12">
                  <c:v>44592</c:v>
                </c:pt>
                <c:pt idx="13">
                  <c:v>44620</c:v>
                </c:pt>
                <c:pt idx="14">
                  <c:v>44651</c:v>
                </c:pt>
                <c:pt idx="15">
                  <c:v>44681</c:v>
                </c:pt>
                <c:pt idx="16">
                  <c:v>44712</c:v>
                </c:pt>
                <c:pt idx="17">
                  <c:v>44742</c:v>
                </c:pt>
                <c:pt idx="18">
                  <c:v>44773</c:v>
                </c:pt>
                <c:pt idx="19">
                  <c:v>44804</c:v>
                </c:pt>
                <c:pt idx="20">
                  <c:v>44834</c:v>
                </c:pt>
                <c:pt idx="21">
                  <c:v>44865</c:v>
                </c:pt>
                <c:pt idx="22">
                  <c:v>44895</c:v>
                </c:pt>
                <c:pt idx="23">
                  <c:v>44926</c:v>
                </c:pt>
              </c:numCache>
            </c:numRef>
          </c:cat>
          <c:val>
            <c:numRef>
              <c:f>'25solaltabaja'!$AC$11:$AC$34</c:f>
              <c:numCache>
                <c:formatCode>0</c:formatCode>
                <c:ptCount val="24"/>
                <c:pt idx="0">
                  <c:v>23416</c:v>
                </c:pt>
                <c:pt idx="1">
                  <c:v>26455</c:v>
                </c:pt>
                <c:pt idx="2">
                  <c:v>26286</c:v>
                </c:pt>
                <c:pt idx="3">
                  <c:v>20329</c:v>
                </c:pt>
                <c:pt idx="4">
                  <c:v>17469</c:v>
                </c:pt>
                <c:pt idx="5">
                  <c:v>20931</c:v>
                </c:pt>
                <c:pt idx="6">
                  <c:v>25882</c:v>
                </c:pt>
                <c:pt idx="7">
                  <c:v>22391</c:v>
                </c:pt>
                <c:pt idx="8">
                  <c:v>22335</c:v>
                </c:pt>
                <c:pt idx="9">
                  <c:v>19576</c:v>
                </c:pt>
                <c:pt idx="10">
                  <c:v>21916</c:v>
                </c:pt>
                <c:pt idx="11">
                  <c:v>29010</c:v>
                </c:pt>
                <c:pt idx="12">
                  <c:v>24609</c:v>
                </c:pt>
                <c:pt idx="13">
                  <c:v>26478</c:v>
                </c:pt>
                <c:pt idx="14">
                  <c:v>24903</c:v>
                </c:pt>
                <c:pt idx="15">
                  <c:v>22635</c:v>
                </c:pt>
                <c:pt idx="16">
                  <c:v>22335</c:v>
                </c:pt>
                <c:pt idx="17">
                  <c:v>23105</c:v>
                </c:pt>
                <c:pt idx="18">
                  <c:v>22962</c:v>
                </c:pt>
                <c:pt idx="19">
                  <c:v>23877</c:v>
                </c:pt>
                <c:pt idx="20">
                  <c:v>24010</c:v>
                </c:pt>
                <c:pt idx="21">
                  <c:v>19815</c:v>
                </c:pt>
                <c:pt idx="22">
                  <c:v>20330</c:v>
                </c:pt>
                <c:pt idx="23">
                  <c:v>23015</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5472</c:v>
                </c:pt>
                <c:pt idx="1">
                  <c:v>116488</c:v>
                </c:pt>
                <c:pt idx="2">
                  <c:v>63412</c:v>
                </c:pt>
                <c:pt idx="3">
                  <c:v>87179</c:v>
                </c:pt>
                <c:pt idx="4">
                  <c:v>93821</c:v>
                </c:pt>
                <c:pt idx="5">
                  <c:v>147425</c:v>
                </c:pt>
                <c:pt idx="6">
                  <c:v>432245</c:v>
                </c:pt>
                <c:pt idx="7">
                  <c:v>1035976</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rgbClr val="008000"/>
                </a:solidFill>
                <a:latin typeface="Verdana"/>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4.jpeg"/><Relationship Id="rId4"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1.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9.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image" Target="../media/image12.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2.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image" Target="../media/image12.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5.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0.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0.xml"/></Relationships>
</file>

<file path=xl/drawings/_rels/drawing9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1.xml"/></Relationships>
</file>

<file path=xl/drawings/_rels/drawing9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2.xml"/></Relationships>
</file>

<file path=xl/drawings/_rels/drawing96.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3.xml"/></Relationships>
</file>

<file path=xl/drawings/_rels/drawing98.xml.rels><?xml version="1.0" encoding="UTF-8" standalone="yes"?>
<Relationships xmlns="http://schemas.openxmlformats.org/package/2006/relationships"><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1</xdr:row>
      <xdr:rowOff>9525</xdr:rowOff>
    </xdr:from>
    <xdr:to>
      <xdr:col>19</xdr:col>
      <xdr:colOff>495300</xdr:colOff>
      <xdr:row>1</xdr:row>
      <xdr:rowOff>542925</xdr:rowOff>
    </xdr:to>
    <xdr:pic>
      <xdr:nvPicPr>
        <xdr:cNvPr id="2095" name="Picture 3" descr="Sistema para la Autonomía y Atención a la Dependencia (SAAD)">
          <a:extLst>
            <a:ext uri="{FF2B5EF4-FFF2-40B4-BE49-F238E27FC236}">
              <a16:creationId xmlns:a16="http://schemas.microsoft.com/office/drawing/2014/main" id="{00000000-0008-0000-0E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6</xdr:col>
      <xdr:colOff>285750</xdr:colOff>
      <xdr:row>1</xdr:row>
      <xdr:rowOff>487163</xdr:rowOff>
    </xdr:to>
    <xdr:pic>
      <xdr:nvPicPr>
        <xdr:cNvPr id="5" name="Imagen 4" descr="http://imserso/IntraPresent/groups/imagenes/documents/imagen/pag08.jpg">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47626"/>
          <a:ext cx="2781300" cy="620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47626</xdr:rowOff>
    </xdr:from>
    <xdr:to>
      <xdr:col>7</xdr:col>
      <xdr:colOff>314325</xdr:colOff>
      <xdr:row>1</xdr:row>
      <xdr:rowOff>590551</xdr:rowOff>
    </xdr:to>
    <xdr:pic>
      <xdr:nvPicPr>
        <xdr:cNvPr id="4" name="Imagen 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47626"/>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7</xdr:col>
      <xdr:colOff>333375</xdr:colOff>
      <xdr:row>1</xdr:row>
      <xdr:rowOff>590551</xdr:rowOff>
    </xdr:to>
    <xdr:pic>
      <xdr:nvPicPr>
        <xdr:cNvPr id="6" name="Imagen 5" descr="http://imserso/IntraPresent/groups/imagenes/documents/imagen/pag08.jpg">
          <a:extLst>
            <a:ext uri="{FF2B5EF4-FFF2-40B4-BE49-F238E27FC236}">
              <a16:creationId xmlns:a16="http://schemas.microsoft.com/office/drawing/2014/main" id="{00000000-0008-0000-0E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 y="47626"/>
          <a:ext cx="3305175" cy="7239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95250</xdr:colOff>
      <xdr:row>1</xdr:row>
      <xdr:rowOff>561975</xdr:rowOff>
    </xdr:to>
    <xdr:pic>
      <xdr:nvPicPr>
        <xdr:cNvPr id="5" name="Imagen 4" descr="http://imserso/IntraPresent/groups/imagenes/documents/imagen/pag08.jpg">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7524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xdr:row>
      <xdr:rowOff>0</xdr:rowOff>
    </xdr:from>
    <xdr:to>
      <xdr:col>4</xdr:col>
      <xdr:colOff>225963</xdr:colOff>
      <xdr:row>2</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1905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438150</xdr:colOff>
      <xdr:row>2</xdr:row>
      <xdr:rowOff>533400</xdr:rowOff>
    </xdr:to>
    <xdr:pic>
      <xdr:nvPicPr>
        <xdr:cNvPr id="6" name="Imagen 1">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575" y="19050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457200</xdr:colOff>
      <xdr:row>2</xdr:row>
      <xdr:rowOff>533400</xdr:rowOff>
    </xdr:to>
    <xdr:pic>
      <xdr:nvPicPr>
        <xdr:cNvPr id="7" name="Imagen 6" descr="http://imserso/IntraPresent/groups/imagenes/documents/imagen/pag08.jpg">
          <a:extLst>
            <a:ext uri="{FF2B5EF4-FFF2-40B4-BE49-F238E27FC236}">
              <a16:creationId xmlns:a16="http://schemas.microsoft.com/office/drawing/2014/main" id="{00000000-0008-0000-1900-000007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8575" y="190500"/>
          <a:ext cx="3305175" cy="7239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4</xdr:col>
      <xdr:colOff>95250</xdr:colOff>
      <xdr:row>1</xdr:row>
      <xdr:rowOff>514351</xdr:rowOff>
    </xdr:to>
    <xdr:pic>
      <xdr:nvPicPr>
        <xdr:cNvPr id="6" name="Imagen 5" descr="http://imserso/IntraPresent/groups/imagenes/documents/imagen/pag08.jpg">
          <a:extLst>
            <a:ext uri="{FF2B5EF4-FFF2-40B4-BE49-F238E27FC236}">
              <a16:creationId xmlns:a16="http://schemas.microsoft.com/office/drawing/2014/main" id="{00000000-0008-0000-1A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1"/>
          <a:ext cx="2838450" cy="7048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0</xdr:row>
      <xdr:rowOff>9526</xdr:rowOff>
    </xdr:from>
    <xdr:to>
      <xdr:col>4</xdr:col>
      <xdr:colOff>133350</xdr:colOff>
      <xdr:row>1</xdr:row>
      <xdr:rowOff>523876</xdr:rowOff>
    </xdr:to>
    <xdr:pic>
      <xdr:nvPicPr>
        <xdr:cNvPr id="5" name="Imagen 4" descr="http://imserso/IntraPresent/groups/imagenes/documents/imagen/pag08.jpg">
          <a:extLst>
            <a:ext uri="{FF2B5EF4-FFF2-40B4-BE49-F238E27FC236}">
              <a16:creationId xmlns:a16="http://schemas.microsoft.com/office/drawing/2014/main" id="{00000000-0008-0000-1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6"/>
          <a:ext cx="2800350" cy="7048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1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38100</xdr:colOff>
      <xdr:row>0</xdr:row>
      <xdr:rowOff>19050</xdr:rowOff>
    </xdr:from>
    <xdr:to>
      <xdr:col>4</xdr:col>
      <xdr:colOff>19050</xdr:colOff>
      <xdr:row>1</xdr:row>
      <xdr:rowOff>485775</xdr:rowOff>
    </xdr:to>
    <xdr:pic>
      <xdr:nvPicPr>
        <xdr:cNvPr id="9" name="Imagen 8" descr="http://imserso/IntraPresent/groups/imagenes/documents/imagen/pag08.jpg">
          <a:extLst>
            <a:ext uri="{FF2B5EF4-FFF2-40B4-BE49-F238E27FC236}">
              <a16:creationId xmlns:a16="http://schemas.microsoft.com/office/drawing/2014/main" id="{00000000-0008-0000-1E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100" y="19050"/>
          <a:ext cx="2800350" cy="65722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76200</xdr:colOff>
      <xdr:row>0</xdr:row>
      <xdr:rowOff>47625</xdr:rowOff>
    </xdr:from>
    <xdr:to>
      <xdr:col>3</xdr:col>
      <xdr:colOff>495300</xdr:colOff>
      <xdr:row>2</xdr:row>
      <xdr:rowOff>333375</xdr:rowOff>
    </xdr:to>
    <xdr:pic>
      <xdr:nvPicPr>
        <xdr:cNvPr id="2" name="Imagen 1" descr="http://imserso/IntraPresent/groups/imagenes/documents/imagen/pag08.jpg">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47625"/>
          <a:ext cx="2800350" cy="657225"/>
        </a:xfrm>
        <a:prstGeom prst="rect">
          <a:avLst/>
        </a:prstGeom>
        <a:noFill/>
        <a:ln>
          <a:noFill/>
        </a:ln>
      </xdr:spPr>
    </xdr:pic>
    <xdr:clientData/>
  </xdr:twoCellAnchor>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95250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2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0F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11" name="Imagen 10" descr="http://imserso/IntraPresent/groups/imagenes/documents/imagen/pag08.jpg">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12" name="Imagen 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13" name="Imagen 12" descr="http://imserso/IntraPresent/groups/imagenes/documents/imagen/pag08.jpg">
          <a:extLst>
            <a:ext uri="{FF2B5EF4-FFF2-40B4-BE49-F238E27FC236}">
              <a16:creationId xmlns:a16="http://schemas.microsoft.com/office/drawing/2014/main" id="{00000000-0008-0000-0F00-00000D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533400</xdr:rowOff>
    </xdr:to>
    <xdr:pic>
      <xdr:nvPicPr>
        <xdr:cNvPr id="5" name="Imagen 4" descr="http://imserso/IntraPresent/groups/imagenes/documents/imagen/pag08.jpg">
          <a:extLst>
            <a:ext uri="{FF2B5EF4-FFF2-40B4-BE49-F238E27FC236}">
              <a16:creationId xmlns:a16="http://schemas.microsoft.com/office/drawing/2014/main" id="{00000000-0008-0000-2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2800350" cy="65722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4</xdr:col>
      <xdr:colOff>9525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9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10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4</xdr:col>
      <xdr:colOff>57150</xdr:colOff>
      <xdr:row>1</xdr:row>
      <xdr:rowOff>466725</xdr:rowOff>
    </xdr:to>
    <xdr:pic>
      <xdr:nvPicPr>
        <xdr:cNvPr id="9" name="Imagen 8" descr="http://imserso/IntraPresent/groups/imagenes/documents/imagen/pag08.jpg">
          <a:extLst>
            <a:ext uri="{FF2B5EF4-FFF2-40B4-BE49-F238E27FC236}">
              <a16:creationId xmlns:a16="http://schemas.microsoft.com/office/drawing/2014/main" id="{00000000-0008-0000-2C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381972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E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F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3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3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628090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6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8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3</xdr:col>
      <xdr:colOff>104775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9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76200</xdr:colOff>
      <xdr:row>0</xdr:row>
      <xdr:rowOff>0</xdr:rowOff>
    </xdr:from>
    <xdr:to>
      <xdr:col>4</xdr:col>
      <xdr:colOff>54040</xdr:colOff>
      <xdr:row>1</xdr:row>
      <xdr:rowOff>468345</xdr:rowOff>
    </xdr:to>
    <xdr:pic>
      <xdr:nvPicPr>
        <xdr:cNvPr id="9" name="Imagen 8" descr="http://imserso/IntraPresent/groups/imagenes/documents/imagen/pag08.jpg">
          <a:extLst>
            <a:ext uri="{FF2B5EF4-FFF2-40B4-BE49-F238E27FC236}">
              <a16:creationId xmlns:a16="http://schemas.microsoft.com/office/drawing/2014/main" id="{00000000-0008-0000-3F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1322" cy="661113"/>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343872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1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2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4" name="Imagen 3" descr="http://imserso/IntraPresent/groups/imagenes/documents/imagen/pag08.jpg">
          <a:extLst>
            <a:ext uri="{FF2B5EF4-FFF2-40B4-BE49-F238E27FC236}">
              <a16:creationId xmlns:a16="http://schemas.microsoft.com/office/drawing/2014/main" id="{00000000-0008-0000-4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F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5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57150</xdr:colOff>
      <xdr:row>0</xdr:row>
      <xdr:rowOff>0</xdr:rowOff>
    </xdr:from>
    <xdr:to>
      <xdr:col>3</xdr:col>
      <xdr:colOff>692688</xdr:colOff>
      <xdr:row>1</xdr:row>
      <xdr:rowOff>504825</xdr:rowOff>
    </xdr:to>
    <xdr:pic>
      <xdr:nvPicPr>
        <xdr:cNvPr id="6" name="Imagen 5" descr="http://imserso/IntraPresent/groups/imagenes/documents/imagen/pag08.jpg">
          <a:extLst>
            <a:ext uri="{FF2B5EF4-FFF2-40B4-BE49-F238E27FC236}">
              <a16:creationId xmlns:a16="http://schemas.microsoft.com/office/drawing/2014/main" id="{00000000-0008-0000-51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4</xdr:col>
      <xdr:colOff>626013</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5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rgbClr val="006600"/>
              </a:solidFill>
            </a:rPr>
            <a:t>TOTAL</a:t>
          </a:r>
        </a:p>
        <a:p xmlns:a="http://schemas.openxmlformats.org/drawingml/2006/main">
          <a:r>
            <a:rPr lang="es-ES" sz="900">
              <a:solidFill>
                <a:srgbClr val="006600"/>
              </a:solidFill>
            </a:rPr>
            <a:t>Hombre:</a:t>
          </a:r>
        </a:p>
        <a:p xmlns:a="http://schemas.openxmlformats.org/drawingml/2006/main">
          <a:r>
            <a:rPr lang="es-ES" sz="900">
              <a:solidFill>
                <a:srgbClr val="006600"/>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26,0%</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74,0%</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311688</xdr:colOff>
      <xdr:row>2</xdr:row>
      <xdr:rowOff>361950</xdr:rowOff>
    </xdr:to>
    <xdr:pic>
      <xdr:nvPicPr>
        <xdr:cNvPr id="6" name="Imagen 5" descr="http://imserso/IntraPresent/groups/imagenes/documents/imagen/pag08.jpg">
          <a:extLst>
            <a:ext uri="{FF2B5EF4-FFF2-40B4-BE49-F238E27FC236}">
              <a16:creationId xmlns:a16="http://schemas.microsoft.com/office/drawing/2014/main" id="{00000000-0008-0000-5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324575</xdr:colOff>
      <xdr:row>2</xdr:row>
      <xdr:rowOff>366993</xdr:rowOff>
    </xdr:to>
    <xdr:pic>
      <xdr:nvPicPr>
        <xdr:cNvPr id="6" name="Imagen 5" descr="http://imserso/IntraPresent/groups/imagenes/documents/imagen/pag08.jpg">
          <a:extLst>
            <a:ext uri="{FF2B5EF4-FFF2-40B4-BE49-F238E27FC236}">
              <a16:creationId xmlns:a16="http://schemas.microsoft.com/office/drawing/2014/main" id="{00000000-0008-0000-59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8</xdr:row>
      <xdr:rowOff>133350</xdr:rowOff>
    </xdr:from>
    <xdr:to>
      <xdr:col>16</xdr:col>
      <xdr:colOff>257175</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3</xdr:col>
      <xdr:colOff>133350</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6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890465</xdr:colOff>
      <xdr:row>1</xdr:row>
      <xdr:rowOff>542925</xdr:rowOff>
    </xdr:to>
    <xdr:pic>
      <xdr:nvPicPr>
        <xdr:cNvPr id="2" name="Imagen 1" descr="http://imserso/IntraPresent/groups/imagenes/documents/imagen/pag08.jpg">
          <a:extLst>
            <a:ext uri="{FF2B5EF4-FFF2-40B4-BE49-F238E27FC236}">
              <a16:creationId xmlns:a16="http://schemas.microsoft.com/office/drawing/2014/main" id="{00000000-0008-0000-6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4990" cy="657225"/>
        </a:xfrm>
        <a:prstGeom prst="rect">
          <a:avLst/>
        </a:prstGeom>
        <a:noFill/>
        <a:ln>
          <a:noFill/>
        </a:ln>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159288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90.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6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1.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2.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3.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4.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5.xml><?xml version="1.0" encoding="utf-8"?>
<c:userShapes xmlns:c="http://schemas.openxmlformats.org/drawingml/2006/chart">
  <cdr:relSizeAnchor xmlns:cdr="http://schemas.openxmlformats.org/drawingml/2006/chartDrawing">
    <cdr:from>
      <cdr:x>0</cdr:x>
      <cdr:y>0.9486</cdr:y>
    </cdr:from>
    <cdr:to>
      <cdr:x>0.98087</cdr:x>
      <cdr:y>1</cdr:y>
    </cdr:to>
    <cdr:sp macro="" textlink="">
      <cdr:nvSpPr>
        <cdr:cNvPr id="2" name="CuadroTexto 1"/>
        <cdr:cNvSpPr txBox="1"/>
      </cdr:nvSpPr>
      <cdr:spPr>
        <a:xfrm xmlns:a="http://schemas.openxmlformats.org/drawingml/2006/main">
          <a:off x="0" y="5800725"/>
          <a:ext cx="8953504"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6.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7.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553422</xdr:colOff>
      <xdr:row>2</xdr:row>
      <xdr:rowOff>308688</xdr:rowOff>
    </xdr:to>
    <xdr:pic>
      <xdr:nvPicPr>
        <xdr:cNvPr id="3" name="Imagen 2" descr="http://imserso/IntraPresent/groups/imagenes/documents/imagen/pag08.jpg">
          <a:extLst>
            <a:ext uri="{FF2B5EF4-FFF2-40B4-BE49-F238E27FC236}">
              <a16:creationId xmlns:a16="http://schemas.microsoft.com/office/drawing/2014/main" id="{00000000-0008-0000-6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0"/>
    <pageSetUpPr fitToPage="1"/>
  </sheetPr>
  <dimension ref="A1:U12"/>
  <sheetViews>
    <sheetView showGridLines="0" tabSelected="1" zoomScaleNormal="10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11"/>
      <c r="H1"/>
    </row>
    <row r="2" spans="1:21" s="9" customFormat="1" ht="93.75" customHeight="1" x14ac:dyDescent="0.2">
      <c r="A2" s="10"/>
      <c r="B2" s="1027"/>
      <c r="C2" s="1027"/>
      <c r="D2" s="1027"/>
      <c r="E2" s="1027"/>
      <c r="F2" s="1027"/>
      <c r="G2" s="1027"/>
      <c r="H2" s="1027"/>
      <c r="I2" s="1027"/>
      <c r="J2" s="1027"/>
      <c r="K2" s="1027"/>
      <c r="L2" s="1027"/>
      <c r="M2" s="1027"/>
      <c r="N2" s="1027"/>
      <c r="O2" s="1027"/>
      <c r="P2" s="1027"/>
      <c r="Q2" s="1027"/>
      <c r="R2" s="1027"/>
      <c r="S2" s="1027"/>
      <c r="T2" s="1027"/>
      <c r="U2" s="10"/>
    </row>
    <row r="3" spans="1:21" s="7" customFormat="1" ht="45.75" customHeight="1" x14ac:dyDescent="0.2">
      <c r="A3" s="8"/>
      <c r="B3" s="1026" t="s">
        <v>2</v>
      </c>
      <c r="C3" s="1026"/>
      <c r="D3" s="1026"/>
      <c r="E3" s="1026"/>
      <c r="F3" s="1026"/>
      <c r="G3" s="1026"/>
      <c r="H3" s="1026"/>
      <c r="I3" s="1026"/>
      <c r="J3" s="1026"/>
      <c r="K3" s="1026"/>
      <c r="L3" s="1026"/>
      <c r="M3" s="1026"/>
      <c r="N3" s="1026"/>
      <c r="O3" s="1026"/>
      <c r="P3" s="1026"/>
      <c r="Q3" s="1026"/>
      <c r="R3" s="1026"/>
      <c r="S3" s="1026"/>
      <c r="T3" s="1026"/>
      <c r="U3" s="8"/>
    </row>
    <row r="4" spans="1:21" s="7" customFormat="1" ht="45.75" customHeight="1" x14ac:dyDescent="0.2">
      <c r="A4" s="8"/>
      <c r="B4" s="1026" t="s">
        <v>1</v>
      </c>
      <c r="C4" s="1026"/>
      <c r="D4" s="1026"/>
      <c r="E4" s="1026"/>
      <c r="F4" s="1026"/>
      <c r="G4" s="1026"/>
      <c r="H4" s="1026"/>
      <c r="I4" s="1026"/>
      <c r="J4" s="1026"/>
      <c r="K4" s="1026"/>
      <c r="L4" s="1026"/>
      <c r="M4" s="1026"/>
      <c r="N4" s="1026"/>
      <c r="O4" s="1026"/>
      <c r="P4" s="1026"/>
      <c r="Q4" s="1026"/>
      <c r="R4" s="1026"/>
      <c r="S4" s="1026"/>
      <c r="T4" s="1026"/>
      <c r="U4" s="8"/>
    </row>
    <row r="5" spans="1:21" s="4" customFormat="1" ht="9.75" customHeight="1" x14ac:dyDescent="0.2">
      <c r="A5" s="5"/>
      <c r="B5" s="6"/>
      <c r="C5" s="6"/>
      <c r="D5" s="6"/>
      <c r="E5" s="6"/>
      <c r="F5" s="6"/>
      <c r="G5" s="6"/>
      <c r="H5" s="6"/>
      <c r="I5" s="6"/>
      <c r="J5" s="6"/>
      <c r="K5" s="6"/>
      <c r="L5" s="6"/>
      <c r="M5" s="6"/>
      <c r="N5" s="6"/>
      <c r="O5" s="6"/>
      <c r="P5" s="6"/>
      <c r="Q5" s="6"/>
      <c r="R5" s="6"/>
      <c r="S5" s="6"/>
      <c r="T5" s="6"/>
      <c r="U5" s="5"/>
    </row>
    <row r="6" spans="1:21" ht="23.25" customHeight="1" x14ac:dyDescent="0.2">
      <c r="B6" s="1028" t="s">
        <v>495</v>
      </c>
      <c r="C6" s="1028"/>
      <c r="D6" s="1028"/>
      <c r="E6" s="1028"/>
      <c r="F6" s="1028"/>
      <c r="G6" s="1028"/>
      <c r="H6" s="1028"/>
      <c r="I6" s="1028"/>
      <c r="J6" s="1028"/>
      <c r="K6" s="1028"/>
      <c r="L6" s="1028"/>
      <c r="M6" s="1028"/>
      <c r="N6" s="1028"/>
      <c r="O6" s="1028"/>
      <c r="P6" s="1028"/>
      <c r="Q6" s="1028"/>
      <c r="R6" s="1028"/>
      <c r="S6" s="1028"/>
      <c r="T6" s="1028"/>
      <c r="U6" s="1028"/>
    </row>
    <row r="7" spans="1:21" ht="74.099999999999994" customHeight="1" x14ac:dyDescent="0.25">
      <c r="B7" s="1029" t="s">
        <v>483</v>
      </c>
      <c r="C7" s="1029"/>
      <c r="D7" s="1029"/>
      <c r="E7" s="1029"/>
      <c r="F7" s="1029"/>
      <c r="G7" s="1029"/>
      <c r="H7" s="1029"/>
      <c r="I7" s="1029"/>
      <c r="J7" s="1029"/>
      <c r="K7" s="1029"/>
      <c r="L7" s="1029"/>
      <c r="M7" s="1029"/>
      <c r="N7" s="1029"/>
      <c r="O7" s="1029"/>
      <c r="P7" s="1029"/>
      <c r="Q7" s="1029"/>
      <c r="R7" s="1029"/>
      <c r="S7" s="1029"/>
      <c r="T7" s="1029"/>
      <c r="U7" s="1029"/>
    </row>
    <row r="8" spans="1:21" ht="48" customHeight="1" x14ac:dyDescent="0.25">
      <c r="B8" s="971"/>
      <c r="C8" s="971"/>
      <c r="D8" s="971"/>
      <c r="E8" s="971"/>
      <c r="F8" s="971"/>
      <c r="G8" s="971"/>
      <c r="H8" s="971"/>
      <c r="I8" s="971"/>
      <c r="J8" s="971"/>
      <c r="K8" s="971"/>
      <c r="L8" s="971"/>
      <c r="M8" s="971"/>
      <c r="N8" s="971"/>
      <c r="O8" s="971"/>
      <c r="P8" s="971"/>
      <c r="Q8" s="971"/>
      <c r="R8" s="971"/>
      <c r="S8" s="971"/>
      <c r="T8" s="971"/>
      <c r="U8" s="971"/>
    </row>
    <row r="9" spans="1:21" ht="15" customHeight="1" x14ac:dyDescent="0.2">
      <c r="B9" s="1030" t="s">
        <v>484</v>
      </c>
      <c r="C9" s="1030"/>
      <c r="D9" s="1030"/>
      <c r="E9" s="1030"/>
      <c r="F9" s="1030"/>
      <c r="G9" s="1030"/>
      <c r="H9" s="1030"/>
      <c r="I9" s="1030"/>
      <c r="J9" s="1030"/>
      <c r="K9" s="1030"/>
      <c r="L9" s="1030"/>
      <c r="M9" s="1030"/>
      <c r="N9" s="1030"/>
      <c r="O9" s="1030"/>
      <c r="P9" s="1030"/>
      <c r="Q9" s="1030"/>
      <c r="R9" s="1030"/>
      <c r="S9" s="1030"/>
    </row>
    <row r="10" spans="1:21" x14ac:dyDescent="0.2">
      <c r="B10" s="1030"/>
      <c r="C10" s="1030"/>
      <c r="D10" s="1030"/>
      <c r="E10" s="1030"/>
      <c r="F10" s="1030"/>
      <c r="G10" s="1030"/>
      <c r="H10" s="1030"/>
      <c r="I10" s="1030"/>
      <c r="J10" s="1030"/>
      <c r="K10" s="1030"/>
      <c r="L10" s="1030"/>
      <c r="M10" s="1030"/>
      <c r="N10" s="1030"/>
      <c r="O10" s="1030"/>
      <c r="P10" s="1030"/>
      <c r="Q10" s="1030"/>
      <c r="R10" s="1030"/>
      <c r="S10" s="1030"/>
    </row>
    <row r="11" spans="1:21" ht="42.6" customHeight="1" x14ac:dyDescent="0.2">
      <c r="B11" s="852"/>
      <c r="C11" s="852"/>
      <c r="D11" s="852"/>
      <c r="E11" s="852"/>
      <c r="F11" s="852"/>
      <c r="G11" s="852"/>
      <c r="H11" s="852"/>
      <c r="I11" s="852"/>
      <c r="J11" s="852"/>
      <c r="K11" s="852"/>
      <c r="L11" s="852"/>
      <c r="M11" s="852"/>
      <c r="N11" s="852"/>
      <c r="O11" s="852"/>
      <c r="P11" s="852"/>
      <c r="Q11" s="852"/>
      <c r="R11" s="852"/>
      <c r="S11" s="852"/>
    </row>
    <row r="12" spans="1:21" s="3" customFormat="1" ht="78" customHeight="1" x14ac:dyDescent="0.25">
      <c r="B12" s="1025" t="s">
        <v>0</v>
      </c>
      <c r="C12" s="1025"/>
      <c r="D12" s="1025"/>
      <c r="E12" s="1025"/>
      <c r="F12" s="1025"/>
      <c r="G12" s="1025"/>
      <c r="H12" s="1025"/>
      <c r="I12" s="1025"/>
      <c r="J12" s="1025"/>
      <c r="K12" s="1025"/>
      <c r="L12" s="1025"/>
      <c r="M12" s="1025"/>
      <c r="N12" s="1025"/>
      <c r="O12" s="1025"/>
      <c r="P12" s="1025"/>
      <c r="Q12" s="1025"/>
      <c r="R12" s="1025"/>
      <c r="S12" s="1025"/>
      <c r="T12" s="1025"/>
    </row>
  </sheetData>
  <mergeCells count="7">
    <mergeCell ref="B12:T12"/>
    <mergeCell ref="B4:T4"/>
    <mergeCell ref="B2:T2"/>
    <mergeCell ref="B3:T3"/>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U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7" width="10.85546875" style="872" customWidth="1"/>
    <col min="8" max="8" width="10.85546875" style="872" hidden="1" customWidth="1"/>
    <col min="9" max="10" width="7.140625" style="872" customWidth="1"/>
    <col min="11" max="11" width="7.7109375" style="872" customWidth="1"/>
    <col min="12" max="15" width="8.28515625" style="872" customWidth="1"/>
    <col min="16" max="17" width="7.7109375" style="872" customWidth="1"/>
    <col min="18" max="18" width="11.42578125" style="872" customWidth="1"/>
    <col min="19" max="19" width="11.42578125" style="872"/>
    <col min="20" max="20" width="11.85546875" style="872" bestFit="1" customWidth="1"/>
    <col min="21" max="16384" width="11.42578125" style="872"/>
  </cols>
  <sheetData>
    <row r="1" spans="1:19" x14ac:dyDescent="0.25">
      <c r="A1" s="871"/>
      <c r="B1" s="871"/>
      <c r="G1" s="873"/>
      <c r="H1" s="873"/>
      <c r="I1" s="873"/>
    </row>
    <row r="2" spans="1:19" ht="48.75" customHeight="1" x14ac:dyDescent="0.25">
      <c r="A2" s="871"/>
      <c r="B2" s="871"/>
      <c r="G2" s="873"/>
      <c r="H2" s="873"/>
      <c r="I2" s="873"/>
    </row>
    <row r="3" spans="1:19" ht="24" customHeight="1" x14ac:dyDescent="0.25">
      <c r="A3" s="871"/>
      <c r="B3" s="1038" t="s">
        <v>383</v>
      </c>
      <c r="C3" s="1038"/>
      <c r="D3" s="1038"/>
      <c r="E3" s="1038"/>
      <c r="F3" s="1038"/>
      <c r="G3" s="1038"/>
      <c r="H3" s="1038"/>
      <c r="I3" s="1038"/>
      <c r="J3" s="1038"/>
      <c r="K3" s="1038"/>
      <c r="L3" s="1038"/>
      <c r="M3" s="1038"/>
      <c r="N3" s="1038"/>
      <c r="O3" s="1038"/>
      <c r="P3" s="1038"/>
    </row>
    <row r="5" spans="1:19" x14ac:dyDescent="0.25">
      <c r="B5" s="874"/>
      <c r="C5" s="1039" t="s">
        <v>378</v>
      </c>
      <c r="D5" s="1039"/>
      <c r="E5" s="1039"/>
      <c r="F5" s="1039"/>
      <c r="G5" s="1039"/>
      <c r="H5" s="1039"/>
      <c r="I5" s="1039"/>
      <c r="J5" s="1039" t="s">
        <v>352</v>
      </c>
      <c r="K5" s="1039"/>
      <c r="L5" s="1039"/>
      <c r="M5" s="1039"/>
      <c r="N5" s="1039"/>
      <c r="O5" s="1039"/>
      <c r="P5" s="1039"/>
      <c r="Q5" s="1039"/>
    </row>
    <row r="6" spans="1:19" ht="21" customHeight="1" x14ac:dyDescent="0.25">
      <c r="B6" s="874"/>
      <c r="C6" s="1040"/>
      <c r="D6" s="1040"/>
      <c r="E6" s="1040"/>
      <c r="F6" s="1040"/>
      <c r="G6" s="1040"/>
      <c r="H6" s="1040"/>
      <c r="I6" s="1040"/>
      <c r="J6" s="1040">
        <v>43830</v>
      </c>
      <c r="K6" s="1041"/>
      <c r="L6" s="1042">
        <v>44196</v>
      </c>
      <c r="M6" s="1042"/>
      <c r="N6" s="1042">
        <v>44561</v>
      </c>
      <c r="O6" s="1042"/>
      <c r="P6" s="1042">
        <f>G7</f>
        <v>44926</v>
      </c>
      <c r="Q6" s="1042"/>
    </row>
    <row r="7" spans="1:19" x14ac:dyDescent="0.25">
      <c r="B7" s="944"/>
      <c r="C7" s="876">
        <v>43465</v>
      </c>
      <c r="D7" s="876">
        <v>43830</v>
      </c>
      <c r="E7" s="876">
        <v>44196</v>
      </c>
      <c r="F7" s="876">
        <v>44561</v>
      </c>
      <c r="G7" s="876">
        <f>EVO!G7</f>
        <v>44926</v>
      </c>
      <c r="H7" s="876">
        <v>44530</v>
      </c>
      <c r="I7" s="876"/>
      <c r="J7" s="876" t="s">
        <v>31</v>
      </c>
      <c r="K7" s="876" t="s">
        <v>353</v>
      </c>
      <c r="L7" s="876" t="s">
        <v>31</v>
      </c>
      <c r="M7" s="876" t="s">
        <v>353</v>
      </c>
      <c r="N7" s="876" t="s">
        <v>31</v>
      </c>
      <c r="O7" s="876" t="s">
        <v>353</v>
      </c>
      <c r="P7" s="876" t="s">
        <v>31</v>
      </c>
      <c r="Q7" s="876" t="s">
        <v>353</v>
      </c>
    </row>
    <row r="8" spans="1:19" ht="15" customHeight="1" x14ac:dyDescent="0.25">
      <c r="B8" s="915" t="s">
        <v>11</v>
      </c>
      <c r="C8" s="922">
        <v>279274</v>
      </c>
      <c r="D8" s="922">
        <v>293661</v>
      </c>
      <c r="E8" s="922">
        <v>310424</v>
      </c>
      <c r="F8" s="922">
        <v>359285</v>
      </c>
      <c r="G8" s="922">
        <v>390413</v>
      </c>
      <c r="H8" s="922" t="e">
        <v>#REF!</v>
      </c>
      <c r="I8" s="887"/>
      <c r="J8" s="923">
        <v>5.1515715748691182E-2</v>
      </c>
      <c r="K8" s="922">
        <v>14387</v>
      </c>
      <c r="L8" s="924">
        <v>5.7082826796884811E-2</v>
      </c>
      <c r="M8" s="925">
        <v>16763</v>
      </c>
      <c r="N8" s="924">
        <v>0.15740084529546694</v>
      </c>
      <c r="O8" s="925">
        <v>48861</v>
      </c>
      <c r="P8" s="926">
        <v>8.6638740832486683E-2</v>
      </c>
      <c r="Q8" s="925">
        <v>31128</v>
      </c>
    </row>
    <row r="9" spans="1:19" x14ac:dyDescent="0.25">
      <c r="B9" s="945" t="s">
        <v>10</v>
      </c>
      <c r="C9" s="892">
        <v>34548</v>
      </c>
      <c r="D9" s="892">
        <v>39164</v>
      </c>
      <c r="E9" s="892">
        <v>37313</v>
      </c>
      <c r="F9" s="892">
        <v>41449</v>
      </c>
      <c r="G9" s="892">
        <v>43712</v>
      </c>
      <c r="H9" s="892" t="e">
        <v>#REF!</v>
      </c>
      <c r="I9" s="893"/>
      <c r="J9" s="894">
        <v>0.13361120759522982</v>
      </c>
      <c r="K9" s="892">
        <v>4616</v>
      </c>
      <c r="L9" s="897">
        <v>-4.726279236033093E-2</v>
      </c>
      <c r="M9" s="895">
        <v>-1851</v>
      </c>
      <c r="N9" s="897">
        <v>0.11084608581459543</v>
      </c>
      <c r="O9" s="895">
        <v>4136</v>
      </c>
      <c r="P9" s="896">
        <v>5.4597215855629821E-2</v>
      </c>
      <c r="Q9" s="895">
        <v>2263</v>
      </c>
    </row>
    <row r="10" spans="1:19" x14ac:dyDescent="0.25">
      <c r="B10" s="945" t="s">
        <v>40</v>
      </c>
      <c r="C10" s="892">
        <v>28413</v>
      </c>
      <c r="D10" s="892">
        <v>27579</v>
      </c>
      <c r="E10" s="892">
        <v>30931</v>
      </c>
      <c r="F10" s="892">
        <v>35120</v>
      </c>
      <c r="G10" s="892">
        <v>36982</v>
      </c>
      <c r="H10" s="892" t="e">
        <v>#REF!</v>
      </c>
      <c r="I10" s="893"/>
      <c r="J10" s="894">
        <v>-2.9352761060078114E-2</v>
      </c>
      <c r="K10" s="892">
        <v>-834</v>
      </c>
      <c r="L10" s="897">
        <v>0.12154175278291457</v>
      </c>
      <c r="M10" s="895">
        <v>3352</v>
      </c>
      <c r="N10" s="897">
        <v>0.13543047428146515</v>
      </c>
      <c r="O10" s="895">
        <v>4189</v>
      </c>
      <c r="P10" s="896">
        <v>5.3018223234624129E-2</v>
      </c>
      <c r="Q10" s="895">
        <v>1862</v>
      </c>
    </row>
    <row r="11" spans="1:19" x14ac:dyDescent="0.25">
      <c r="B11" s="945" t="s">
        <v>41</v>
      </c>
      <c r="C11" s="892">
        <v>22115</v>
      </c>
      <c r="D11" s="892">
        <v>28653</v>
      </c>
      <c r="E11" s="892">
        <v>36929</v>
      </c>
      <c r="F11" s="892">
        <v>39491</v>
      </c>
      <c r="G11" s="892">
        <v>42042</v>
      </c>
      <c r="H11" s="892" t="e">
        <v>#REF!</v>
      </c>
      <c r="I11" s="893"/>
      <c r="J11" s="894">
        <v>0.29563644585123217</v>
      </c>
      <c r="K11" s="892">
        <v>6538</v>
      </c>
      <c r="L11" s="897">
        <v>0.28883537500436263</v>
      </c>
      <c r="M11" s="895">
        <v>8276</v>
      </c>
      <c r="N11" s="897">
        <v>6.9376370873839077E-2</v>
      </c>
      <c r="O11" s="895">
        <v>2562</v>
      </c>
      <c r="P11" s="896">
        <v>6.4596996784077376E-2</v>
      </c>
      <c r="Q11" s="895">
        <v>2551</v>
      </c>
    </row>
    <row r="12" spans="1:19" x14ac:dyDescent="0.25">
      <c r="B12" s="945" t="s">
        <v>9</v>
      </c>
      <c r="C12" s="892">
        <v>22532</v>
      </c>
      <c r="D12" s="892">
        <v>24418</v>
      </c>
      <c r="E12" s="892">
        <v>26624</v>
      </c>
      <c r="F12" s="892">
        <v>28747</v>
      </c>
      <c r="G12" s="892">
        <v>38665</v>
      </c>
      <c r="H12" s="892" t="e">
        <v>#REF!</v>
      </c>
      <c r="I12" s="893"/>
      <c r="J12" s="894">
        <v>8.3703177702822762E-2</v>
      </c>
      <c r="K12" s="892">
        <v>1886</v>
      </c>
      <c r="L12" s="897">
        <v>9.0343189450405426E-2</v>
      </c>
      <c r="M12" s="895">
        <v>2206</v>
      </c>
      <c r="N12" s="897">
        <v>7.9740084134615419E-2</v>
      </c>
      <c r="O12" s="895">
        <v>2123</v>
      </c>
      <c r="P12" s="896">
        <v>0.34500991407799075</v>
      </c>
      <c r="Q12" s="895">
        <v>9918</v>
      </c>
      <c r="S12" s="927"/>
    </row>
    <row r="13" spans="1:19" x14ac:dyDescent="0.25">
      <c r="B13" s="945" t="s">
        <v>8</v>
      </c>
      <c r="C13" s="892">
        <v>18016</v>
      </c>
      <c r="D13" s="892">
        <v>26271</v>
      </c>
      <c r="E13" s="892">
        <v>26136</v>
      </c>
      <c r="F13" s="892">
        <v>26969</v>
      </c>
      <c r="G13" s="892">
        <v>27567</v>
      </c>
      <c r="H13" s="892"/>
      <c r="I13" s="893"/>
      <c r="J13" s="894">
        <v>0.45820381882770866</v>
      </c>
      <c r="K13" s="892">
        <v>8255</v>
      </c>
      <c r="L13" s="897">
        <v>-5.1387461459403427E-3</v>
      </c>
      <c r="M13" s="895">
        <v>-135</v>
      </c>
      <c r="N13" s="897">
        <v>3.1871747780838788E-2</v>
      </c>
      <c r="O13" s="895">
        <v>833</v>
      </c>
      <c r="P13" s="896">
        <v>2.2173606733657092E-2</v>
      </c>
      <c r="Q13" s="895">
        <v>598</v>
      </c>
      <c r="S13" s="927"/>
    </row>
    <row r="14" spans="1:19" x14ac:dyDescent="0.25">
      <c r="B14" s="945" t="s">
        <v>7</v>
      </c>
      <c r="C14" s="892">
        <v>125565</v>
      </c>
      <c r="D14" s="892">
        <v>139852</v>
      </c>
      <c r="E14" s="892">
        <v>141310</v>
      </c>
      <c r="F14" s="892">
        <v>148050</v>
      </c>
      <c r="G14" s="892">
        <v>153910</v>
      </c>
      <c r="H14" s="892"/>
      <c r="I14" s="893"/>
      <c r="J14" s="894">
        <v>0.11378170668578025</v>
      </c>
      <c r="K14" s="892">
        <v>14287</v>
      </c>
      <c r="L14" s="897">
        <v>1.0425306752853025E-2</v>
      </c>
      <c r="M14" s="895">
        <v>1458</v>
      </c>
      <c r="N14" s="897">
        <v>4.7696553676314535E-2</v>
      </c>
      <c r="O14" s="895">
        <v>6740</v>
      </c>
      <c r="P14" s="896">
        <v>3.9581222559945894E-2</v>
      </c>
      <c r="Q14" s="895">
        <v>5860</v>
      </c>
      <c r="S14" s="927"/>
    </row>
    <row r="15" spans="1:19" x14ac:dyDescent="0.25">
      <c r="B15" s="945" t="s">
        <v>43</v>
      </c>
      <c r="C15" s="892">
        <v>69490</v>
      </c>
      <c r="D15" s="892">
        <v>75685</v>
      </c>
      <c r="E15" s="892">
        <v>73889</v>
      </c>
      <c r="F15" s="892">
        <v>80243</v>
      </c>
      <c r="G15" s="892">
        <v>85666</v>
      </c>
      <c r="H15" s="892"/>
      <c r="I15" s="893"/>
      <c r="J15" s="894">
        <v>8.9149517916246923E-2</v>
      </c>
      <c r="K15" s="892">
        <v>6195</v>
      </c>
      <c r="L15" s="897">
        <v>-2.372993327607853E-2</v>
      </c>
      <c r="M15" s="895">
        <v>-1796</v>
      </c>
      <c r="N15" s="897">
        <v>8.5993855648337281E-2</v>
      </c>
      <c r="O15" s="895">
        <v>6354</v>
      </c>
      <c r="P15" s="896">
        <v>6.7582219009757916E-2</v>
      </c>
      <c r="Q15" s="895">
        <v>5423</v>
      </c>
      <c r="S15" s="927"/>
    </row>
    <row r="16" spans="1:19" x14ac:dyDescent="0.25">
      <c r="B16" s="945" t="s">
        <v>44</v>
      </c>
      <c r="C16" s="892">
        <v>192995</v>
      </c>
      <c r="D16" s="892">
        <v>203003</v>
      </c>
      <c r="E16" s="892">
        <v>193486</v>
      </c>
      <c r="F16" s="892">
        <v>203102</v>
      </c>
      <c r="G16" s="892">
        <v>227045</v>
      </c>
      <c r="H16" s="892"/>
      <c r="I16" s="893"/>
      <c r="J16" s="894">
        <v>5.1856265706365479E-2</v>
      </c>
      <c r="K16" s="892">
        <v>10008</v>
      </c>
      <c r="L16" s="897">
        <v>-4.6881080575163936E-2</v>
      </c>
      <c r="M16" s="895">
        <v>-9517</v>
      </c>
      <c r="N16" s="897">
        <v>4.9698686209854959E-2</v>
      </c>
      <c r="O16" s="895">
        <v>9616</v>
      </c>
      <c r="P16" s="896">
        <v>0.11788657915727074</v>
      </c>
      <c r="Q16" s="895">
        <v>23943</v>
      </c>
      <c r="S16" s="927"/>
    </row>
    <row r="17" spans="2:21" x14ac:dyDescent="0.25">
      <c r="B17" s="945" t="s">
        <v>6</v>
      </c>
      <c r="C17" s="892">
        <v>77342</v>
      </c>
      <c r="D17" s="892">
        <v>94194</v>
      </c>
      <c r="E17" s="892">
        <v>109857</v>
      </c>
      <c r="F17" s="892">
        <v>128089</v>
      </c>
      <c r="G17" s="892">
        <v>169532</v>
      </c>
      <c r="H17" s="892"/>
      <c r="I17" s="893"/>
      <c r="J17" s="894">
        <v>0.21788937446665457</v>
      </c>
      <c r="K17" s="892">
        <v>16852</v>
      </c>
      <c r="L17" s="897">
        <v>0.1662844767182623</v>
      </c>
      <c r="M17" s="895">
        <v>15663</v>
      </c>
      <c r="N17" s="897">
        <v>0.16596120411079851</v>
      </c>
      <c r="O17" s="895">
        <v>18232</v>
      </c>
      <c r="P17" s="896">
        <v>0.32354847020431099</v>
      </c>
      <c r="Q17" s="895">
        <v>41443</v>
      </c>
      <c r="S17" s="927"/>
    </row>
    <row r="18" spans="2:21" x14ac:dyDescent="0.25">
      <c r="B18" s="945" t="s">
        <v>5</v>
      </c>
      <c r="C18" s="892">
        <v>31925</v>
      </c>
      <c r="D18" s="892">
        <v>31136</v>
      </c>
      <c r="E18" s="892">
        <v>31717</v>
      </c>
      <c r="F18" s="892">
        <v>33614</v>
      </c>
      <c r="G18" s="892">
        <v>36559</v>
      </c>
      <c r="H18" s="892"/>
      <c r="I18" s="893"/>
      <c r="J18" s="894">
        <v>-2.4714173844949117E-2</v>
      </c>
      <c r="K18" s="892">
        <v>-789</v>
      </c>
      <c r="L18" s="897">
        <v>1.8660071942446121E-2</v>
      </c>
      <c r="M18" s="895">
        <v>581</v>
      </c>
      <c r="N18" s="897">
        <v>5.9810196424630258E-2</v>
      </c>
      <c r="O18" s="895">
        <v>1897</v>
      </c>
      <c r="P18" s="896">
        <v>8.7612304396977425E-2</v>
      </c>
      <c r="Q18" s="895">
        <v>2945</v>
      </c>
      <c r="S18" s="927"/>
    </row>
    <row r="19" spans="2:21" x14ac:dyDescent="0.25">
      <c r="B19" s="945" t="s">
        <v>38</v>
      </c>
      <c r="C19" s="892">
        <v>70220</v>
      </c>
      <c r="D19" s="892">
        <v>72627</v>
      </c>
      <c r="E19" s="892">
        <v>73730</v>
      </c>
      <c r="F19" s="892">
        <v>77158</v>
      </c>
      <c r="G19" s="892">
        <v>82694</v>
      </c>
      <c r="H19" s="892"/>
      <c r="I19" s="893"/>
      <c r="J19" s="894">
        <v>3.4277983480489826E-2</v>
      </c>
      <c r="K19" s="892">
        <v>2407</v>
      </c>
      <c r="L19" s="897">
        <v>1.518718933729879E-2</v>
      </c>
      <c r="M19" s="895">
        <v>1103</v>
      </c>
      <c r="N19" s="897">
        <v>4.6493964464939586E-2</v>
      </c>
      <c r="O19" s="895">
        <v>3428</v>
      </c>
      <c r="P19" s="896">
        <v>7.1748878923766801E-2</v>
      </c>
      <c r="Q19" s="895">
        <v>5536</v>
      </c>
      <c r="S19" s="927"/>
    </row>
    <row r="20" spans="2:21" x14ac:dyDescent="0.25">
      <c r="B20" s="945" t="s">
        <v>45</v>
      </c>
      <c r="C20" s="892">
        <v>187101</v>
      </c>
      <c r="D20" s="892">
        <v>187165</v>
      </c>
      <c r="E20" s="892">
        <v>169910</v>
      </c>
      <c r="F20" s="892">
        <v>198080</v>
      </c>
      <c r="G20" s="892">
        <v>218173</v>
      </c>
      <c r="H20" s="892"/>
      <c r="I20" s="893"/>
      <c r="J20" s="894">
        <v>3.4206123965141444E-4</v>
      </c>
      <c r="K20" s="892">
        <v>64</v>
      </c>
      <c r="L20" s="897">
        <v>-9.2191381935725181E-2</v>
      </c>
      <c r="M20" s="895">
        <v>-17255</v>
      </c>
      <c r="N20" s="897">
        <v>0.16579365546465774</v>
      </c>
      <c r="O20" s="895">
        <v>28170</v>
      </c>
      <c r="P20" s="896">
        <v>0.10143881260096932</v>
      </c>
      <c r="Q20" s="895">
        <v>20093</v>
      </c>
      <c r="S20" s="927"/>
    </row>
    <row r="21" spans="2:21" x14ac:dyDescent="0.25">
      <c r="B21" s="945" t="s">
        <v>46</v>
      </c>
      <c r="C21" s="892">
        <v>43902</v>
      </c>
      <c r="D21" s="892">
        <v>44054</v>
      </c>
      <c r="E21" s="892">
        <v>44045</v>
      </c>
      <c r="F21" s="892">
        <v>46064</v>
      </c>
      <c r="G21" s="892">
        <v>47227</v>
      </c>
      <c r="H21" s="892"/>
      <c r="I21" s="893"/>
      <c r="J21" s="894">
        <v>3.4622568447906232E-3</v>
      </c>
      <c r="K21" s="892">
        <v>152</v>
      </c>
      <c r="L21" s="897">
        <v>-2.0429472919603064E-4</v>
      </c>
      <c r="M21" s="895">
        <v>-9</v>
      </c>
      <c r="N21" s="897">
        <v>4.5839482347598937E-2</v>
      </c>
      <c r="O21" s="895">
        <v>2019</v>
      </c>
      <c r="P21" s="896">
        <v>2.5247481764501645E-2</v>
      </c>
      <c r="Q21" s="895">
        <v>1163</v>
      </c>
      <c r="S21" s="927"/>
    </row>
    <row r="22" spans="2:21" x14ac:dyDescent="0.25">
      <c r="B22" s="945" t="s">
        <v>47</v>
      </c>
      <c r="C22" s="892">
        <v>17706</v>
      </c>
      <c r="D22" s="892">
        <v>17755</v>
      </c>
      <c r="E22" s="892">
        <v>17268</v>
      </c>
      <c r="F22" s="892">
        <v>18123</v>
      </c>
      <c r="G22" s="892">
        <v>20187</v>
      </c>
      <c r="H22" s="892"/>
      <c r="I22" s="893"/>
      <c r="J22" s="894">
        <v>2.7674234722692148E-3</v>
      </c>
      <c r="K22" s="892">
        <v>49</v>
      </c>
      <c r="L22" s="897">
        <v>-2.7428893269501597E-2</v>
      </c>
      <c r="M22" s="895">
        <v>-487</v>
      </c>
      <c r="N22" s="897">
        <v>4.9513551077136952E-2</v>
      </c>
      <c r="O22" s="895">
        <v>855</v>
      </c>
      <c r="P22" s="896">
        <v>0.11388842906803509</v>
      </c>
      <c r="Q22" s="895">
        <v>2064</v>
      </c>
      <c r="S22" s="927"/>
    </row>
    <row r="23" spans="2:21" x14ac:dyDescent="0.25">
      <c r="B23" s="945" t="s">
        <v>48</v>
      </c>
      <c r="C23" s="892">
        <v>84144</v>
      </c>
      <c r="D23" s="892">
        <v>89779</v>
      </c>
      <c r="E23" s="892">
        <v>88748</v>
      </c>
      <c r="F23" s="892">
        <v>89865</v>
      </c>
      <c r="G23" s="892">
        <v>89904</v>
      </c>
      <c r="H23" s="892"/>
      <c r="I23" s="893"/>
      <c r="J23" s="894">
        <v>6.6968530138809657E-2</v>
      </c>
      <c r="K23" s="892">
        <v>5635</v>
      </c>
      <c r="L23" s="897">
        <v>-1.1483754552846448E-2</v>
      </c>
      <c r="M23" s="895">
        <v>-1031</v>
      </c>
      <c r="N23" s="897">
        <v>1.2586199125614206E-2</v>
      </c>
      <c r="O23" s="895">
        <v>1117</v>
      </c>
      <c r="P23" s="896">
        <v>4.3398430979801894E-4</v>
      </c>
      <c r="Q23" s="895">
        <v>39</v>
      </c>
      <c r="S23" s="927"/>
    </row>
    <row r="24" spans="2:21" x14ac:dyDescent="0.25">
      <c r="B24" s="945" t="s">
        <v>49</v>
      </c>
      <c r="C24" s="892">
        <v>11661</v>
      </c>
      <c r="D24" s="892">
        <v>12152</v>
      </c>
      <c r="E24" s="892">
        <v>11213</v>
      </c>
      <c r="F24" s="892">
        <v>11764</v>
      </c>
      <c r="G24" s="892">
        <v>12841</v>
      </c>
      <c r="H24" s="892"/>
      <c r="I24" s="893"/>
      <c r="J24" s="894">
        <v>4.2106165851985233E-2</v>
      </c>
      <c r="K24" s="892">
        <v>491</v>
      </c>
      <c r="L24" s="897">
        <v>-7.7271231073074431E-2</v>
      </c>
      <c r="M24" s="895">
        <v>-939</v>
      </c>
      <c r="N24" s="897">
        <v>4.9139391777401231E-2</v>
      </c>
      <c r="O24" s="895">
        <v>551</v>
      </c>
      <c r="P24" s="896">
        <v>9.1550493029581848E-2</v>
      </c>
      <c r="Q24" s="895">
        <v>1077</v>
      </c>
      <c r="S24" s="927"/>
    </row>
    <row r="25" spans="2:21" x14ac:dyDescent="0.25">
      <c r="B25" s="946" t="s">
        <v>4</v>
      </c>
      <c r="C25" s="908">
        <v>3710</v>
      </c>
      <c r="D25" s="908">
        <v>3873</v>
      </c>
      <c r="E25" s="908">
        <v>3677</v>
      </c>
      <c r="F25" s="908">
        <v>3992</v>
      </c>
      <c r="G25" s="908">
        <v>4310</v>
      </c>
      <c r="H25" s="908" t="e">
        <v>#REF!</v>
      </c>
      <c r="I25" s="909"/>
      <c r="J25" s="911">
        <v>4.3935309973045733E-2</v>
      </c>
      <c r="K25" s="908">
        <v>163</v>
      </c>
      <c r="L25" s="914">
        <v>-5.060676478182291E-2</v>
      </c>
      <c r="M25" s="912">
        <v>-196</v>
      </c>
      <c r="N25" s="914">
        <v>8.5667663856404674E-2</v>
      </c>
      <c r="O25" s="912">
        <v>315</v>
      </c>
      <c r="P25" s="913">
        <v>7.965931863727449E-2</v>
      </c>
      <c r="Q25" s="912">
        <v>318</v>
      </c>
      <c r="S25" s="927"/>
      <c r="T25" s="927"/>
      <c r="U25" s="935"/>
    </row>
    <row r="26" spans="2:21" x14ac:dyDescent="0.25">
      <c r="B26" s="877" t="s">
        <v>3</v>
      </c>
      <c r="C26" s="878">
        <v>1320659</v>
      </c>
      <c r="D26" s="878">
        <v>1411021</v>
      </c>
      <c r="E26" s="878">
        <v>1427207</v>
      </c>
      <c r="F26" s="878">
        <v>1569205</v>
      </c>
      <c r="G26" s="878">
        <v>1727429</v>
      </c>
      <c r="H26" s="878" t="e">
        <v>#REF!</v>
      </c>
      <c r="I26" s="879"/>
      <c r="J26" s="880">
        <v>6.842190149008931E-2</v>
      </c>
      <c r="K26" s="881">
        <v>90362</v>
      </c>
      <c r="L26" s="882">
        <v>1.1471126227037054E-2</v>
      </c>
      <c r="M26" s="878">
        <v>16186</v>
      </c>
      <c r="N26" s="883">
        <v>9.9493626362538778E-2</v>
      </c>
      <c r="O26" s="884">
        <v>141998</v>
      </c>
      <c r="P26" s="883">
        <v>0.10083067540569912</v>
      </c>
      <c r="Q26" s="884">
        <v>158224</v>
      </c>
    </row>
  </sheetData>
  <mergeCells count="7">
    <mergeCell ref="B3:P3"/>
    <mergeCell ref="C5:I6"/>
    <mergeCell ref="J5:Q5"/>
    <mergeCell ref="J6:K6"/>
    <mergeCell ref="L6:M6"/>
    <mergeCell ref="P6:Q6"/>
    <mergeCell ref="N6:O6"/>
  </mergeCells>
  <pageMargins left="0.7" right="0.7" top="0.75" bottom="0.75" header="0.3" footer="0.3"/>
  <pageSetup paperSize="9" scale="88"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EVO_prest!C8:G8</xm:f>
              <xm:sqref>I8</xm:sqref>
            </x14:sparkline>
            <x14:sparkline>
              <xm:f>EVO_prest!C9:G9</xm:f>
              <xm:sqref>I9</xm:sqref>
            </x14:sparkline>
            <x14:sparkline>
              <xm:f>EVO_prest!C10:G10</xm:f>
              <xm:sqref>I10</xm:sqref>
            </x14:sparkline>
            <x14:sparkline>
              <xm:f>EVO_prest!C11:G11</xm:f>
              <xm:sqref>I11</xm:sqref>
            </x14:sparkline>
            <x14:sparkline>
              <xm:f>EVO_prest!C12:G12</xm:f>
              <xm:sqref>I12</xm:sqref>
            </x14:sparkline>
            <x14:sparkline>
              <xm:f>EVO_prest!C13:G13</xm:f>
              <xm:sqref>I13</xm:sqref>
            </x14:sparkline>
            <x14:sparkline>
              <xm:f>EVO_prest!C14:G14</xm:f>
              <xm:sqref>I14</xm:sqref>
            </x14:sparkline>
            <x14:sparkline>
              <xm:f>EVO_prest!C15:G15</xm:f>
              <xm:sqref>I15</xm:sqref>
            </x14:sparkline>
            <x14:sparkline>
              <xm:f>EVO_prest!C16:G16</xm:f>
              <xm:sqref>I16</xm:sqref>
            </x14:sparkline>
            <x14:sparkline>
              <xm:f>EVO_prest!C17:G17</xm:f>
              <xm:sqref>I17</xm:sqref>
            </x14:sparkline>
            <x14:sparkline>
              <xm:f>EVO_prest!C18:G18</xm:f>
              <xm:sqref>I18</xm:sqref>
            </x14:sparkline>
            <x14:sparkline>
              <xm:f>EVO_prest!C19:G19</xm:f>
              <xm:sqref>I19</xm:sqref>
            </x14:sparkline>
            <x14:sparkline>
              <xm:f>EVO_prest!C20:G20</xm:f>
              <xm:sqref>I20</xm:sqref>
            </x14:sparkline>
            <x14:sparkline>
              <xm:f>EVO_prest!C21:G21</xm:f>
              <xm:sqref>I21</xm:sqref>
            </x14:sparkline>
            <x14:sparkline>
              <xm:f>EVO_prest!C22:G22</xm:f>
              <xm:sqref>I22</xm:sqref>
            </x14:sparkline>
            <x14:sparkline>
              <xm:f>EVO_prest!C23:G23</xm:f>
              <xm:sqref>I23</xm:sqref>
            </x14:sparkline>
            <x14:sparkline>
              <xm:f>EVO_prest!C24:G24</xm:f>
              <xm:sqref>I24</xm:sqref>
            </x14:sparkline>
            <x14:sparkline>
              <xm:f>EVO_prest!C25:G25</xm:f>
              <xm:sqref>I25</xm:sqref>
            </x14:sparkline>
            <x14:sparkline>
              <xm:f>EVO_prest!C26:G26</xm:f>
              <xm:sqref>I26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5" width="11.28515625" style="262" bestFit="1" customWidth="1"/>
    <col min="6" max="6" width="7" style="262" customWidth="1"/>
    <col min="7" max="7" width="11.28515625" style="262" bestFit="1" customWidth="1"/>
    <col min="8" max="8" width="7" style="262" customWidth="1"/>
    <col min="9" max="9" width="0.42578125" style="262" customWidth="1"/>
    <col min="10" max="10" width="11.28515625" style="262" bestFit="1" customWidth="1"/>
    <col min="11" max="11" width="6.7109375" style="262" customWidth="1"/>
    <col min="12" max="12" width="11.28515625" style="262" bestFit="1" customWidth="1"/>
    <col min="13" max="13" width="6.7109375" style="262" bestFit="1" customWidth="1"/>
    <col min="14" max="14" width="11.28515625" style="262" bestFit="1" customWidth="1"/>
    <col min="15" max="15" width="6.7109375" style="262" bestFit="1" customWidth="1"/>
    <col min="16" max="16" width="0.42578125" style="262" customWidth="1"/>
    <col min="17" max="17" width="10.140625" style="262" bestFit="1" customWidth="1"/>
    <col min="18" max="18" width="6.85546875" style="262" customWidth="1"/>
    <col min="19" max="19" width="10.140625" style="262" bestFit="1" customWidth="1"/>
    <col min="20" max="20" width="6.7109375" style="262" bestFit="1" customWidth="1"/>
    <col min="21" max="21" width="10.140625" style="262" bestFit="1" customWidth="1"/>
    <col min="22" max="22" width="6.7109375" style="262" bestFit="1" customWidth="1"/>
    <col min="23" max="23" width="0.42578125" style="262" customWidth="1"/>
    <col min="24" max="24" width="10.140625" style="262" bestFit="1" customWidth="1"/>
    <col min="25" max="25" width="7" style="262" customWidth="1"/>
    <col min="26" max="26" width="10.140625" style="262" bestFit="1" customWidth="1"/>
    <col min="27" max="27" width="6.7109375" style="262" bestFit="1" customWidth="1"/>
    <col min="28" max="28" width="10.140625" style="262" bestFit="1"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4"/>
      <c r="C2" s="1054"/>
    </row>
    <row r="3" spans="1:53" s="209" customFormat="1" ht="4.5" customHeight="1" x14ac:dyDescent="0.2">
      <c r="B3" s="1055"/>
      <c r="C3" s="1055"/>
    </row>
    <row r="4" spans="1:53" s="209" customFormat="1" ht="17.25" customHeight="1" x14ac:dyDescent="0.2">
      <c r="A4" s="1055" t="s">
        <v>403</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row>
    <row r="5" spans="1:53" s="209" customFormat="1" ht="17.25" customHeight="1" x14ac:dyDescent="0.2">
      <c r="B5" s="1056"/>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53" s="209" customFormat="1" ht="6" customHeight="1" x14ac:dyDescent="0.2"/>
    <row r="7" spans="1:53" s="214" customFormat="1" ht="12.75" customHeight="1" x14ac:dyDescent="0.2">
      <c r="A7" s="210"/>
      <c r="B7" s="1057" t="s">
        <v>15</v>
      </c>
      <c r="C7" s="212"/>
      <c r="D7" s="1060" t="s">
        <v>223</v>
      </c>
      <c r="E7" s="1061"/>
      <c r="F7" s="1061"/>
      <c r="G7" s="1061"/>
      <c r="H7" s="1061"/>
      <c r="I7" s="569"/>
      <c r="J7" s="1064"/>
      <c r="K7" s="1064"/>
      <c r="L7" s="1064"/>
      <c r="M7" s="1064"/>
      <c r="N7" s="1064"/>
      <c r="O7" s="1064"/>
      <c r="P7" s="569"/>
      <c r="Q7" s="1064"/>
      <c r="R7" s="1064"/>
      <c r="S7" s="1064"/>
      <c r="T7" s="1064"/>
      <c r="U7" s="1064"/>
      <c r="V7" s="1064"/>
      <c r="W7" s="569"/>
      <c r="X7" s="1064"/>
      <c r="Y7" s="1064"/>
      <c r="Z7" s="1064"/>
      <c r="AA7" s="1064"/>
      <c r="AB7" s="1064"/>
      <c r="AC7" s="1065"/>
      <c r="AD7" s="431"/>
      <c r="AE7" s="431"/>
      <c r="AF7" s="432"/>
      <c r="AG7" s="432"/>
      <c r="AH7" s="432"/>
      <c r="AI7" s="432"/>
      <c r="AJ7" s="432"/>
      <c r="AK7" s="432"/>
      <c r="AL7" s="433"/>
    </row>
    <row r="8" spans="1:53" s="214" customFormat="1" ht="33.75" customHeight="1" x14ac:dyDescent="0.2">
      <c r="A8" s="210"/>
      <c r="B8" s="1058"/>
      <c r="C8" s="212"/>
      <c r="D8" s="1062"/>
      <c r="E8" s="1063"/>
      <c r="F8" s="1063"/>
      <c r="G8" s="1063"/>
      <c r="H8" s="1063"/>
      <c r="I8" s="502"/>
      <c r="J8" s="1066" t="s">
        <v>224</v>
      </c>
      <c r="K8" s="1064"/>
      <c r="L8" s="1064"/>
      <c r="M8" s="1064"/>
      <c r="N8" s="1064"/>
      <c r="O8" s="1065"/>
      <c r="P8" s="212"/>
      <c r="Q8" s="1066" t="s">
        <v>225</v>
      </c>
      <c r="R8" s="1064"/>
      <c r="S8" s="1064"/>
      <c r="T8" s="1064"/>
      <c r="U8" s="1064"/>
      <c r="V8" s="1065"/>
      <c r="W8" s="212"/>
      <c r="X8" s="1066" t="s">
        <v>226</v>
      </c>
      <c r="Y8" s="1064"/>
      <c r="Z8" s="1064"/>
      <c r="AA8" s="1064"/>
      <c r="AB8" s="1064"/>
      <c r="AC8" s="1065"/>
      <c r="AD8" s="431"/>
      <c r="AE8" s="431"/>
      <c r="AF8" s="432"/>
      <c r="AG8" s="432"/>
      <c r="AH8" s="432"/>
      <c r="AI8" s="432"/>
      <c r="AJ8" s="432"/>
      <c r="AK8" s="432"/>
      <c r="AL8" s="433"/>
    </row>
    <row r="9" spans="1:53" s="214" customFormat="1" ht="21.75" customHeight="1" x14ac:dyDescent="0.2">
      <c r="A9" s="210"/>
      <c r="B9" s="1058"/>
      <c r="C9" s="212"/>
      <c r="D9" s="1067" t="s">
        <v>12</v>
      </c>
      <c r="E9" s="1048" t="s">
        <v>27</v>
      </c>
      <c r="F9" s="1049"/>
      <c r="G9" s="1049" t="s">
        <v>26</v>
      </c>
      <c r="H9" s="1050"/>
      <c r="I9" s="212"/>
      <c r="J9" s="1051" t="s">
        <v>12</v>
      </c>
      <c r="K9" s="1046" t="s">
        <v>221</v>
      </c>
      <c r="L9" s="1048" t="s">
        <v>27</v>
      </c>
      <c r="M9" s="1049"/>
      <c r="N9" s="1049" t="s">
        <v>26</v>
      </c>
      <c r="O9" s="1050"/>
      <c r="P9" s="212"/>
      <c r="Q9" s="1051" t="s">
        <v>12</v>
      </c>
      <c r="R9" s="1046" t="s">
        <v>221</v>
      </c>
      <c r="S9" s="1048" t="s">
        <v>27</v>
      </c>
      <c r="T9" s="1049"/>
      <c r="U9" s="1049" t="s">
        <v>26</v>
      </c>
      <c r="V9" s="1050"/>
      <c r="W9" s="212"/>
      <c r="X9" s="1051" t="s">
        <v>12</v>
      </c>
      <c r="Y9" s="1046" t="s">
        <v>221</v>
      </c>
      <c r="Z9" s="1048" t="s">
        <v>27</v>
      </c>
      <c r="AA9" s="1049"/>
      <c r="AB9" s="1049" t="s">
        <v>26</v>
      </c>
      <c r="AC9" s="1050"/>
      <c r="AD9" s="431"/>
      <c r="AE9" s="431"/>
      <c r="AF9" s="432"/>
      <c r="AG9" s="432"/>
      <c r="AH9" s="432"/>
      <c r="AI9" s="432"/>
      <c r="AJ9" s="432"/>
      <c r="AK9" s="432"/>
      <c r="AL9" s="433"/>
    </row>
    <row r="10" spans="1:53" s="220" customFormat="1" ht="36.75" customHeight="1" x14ac:dyDescent="0.2">
      <c r="A10" s="215"/>
      <c r="B10" s="1059"/>
      <c r="C10" s="217"/>
      <c r="D10" s="1068"/>
      <c r="E10" s="409" t="s">
        <v>12</v>
      </c>
      <c r="F10" s="409" t="s">
        <v>221</v>
      </c>
      <c r="G10" s="409" t="s">
        <v>12</v>
      </c>
      <c r="H10" s="219" t="s">
        <v>221</v>
      </c>
      <c r="I10" s="217"/>
      <c r="J10" s="1052"/>
      <c r="K10" s="1047"/>
      <c r="L10" s="409" t="s">
        <v>12</v>
      </c>
      <c r="M10" s="409" t="s">
        <v>222</v>
      </c>
      <c r="N10" s="409" t="s">
        <v>12</v>
      </c>
      <c r="O10" s="219" t="s">
        <v>222</v>
      </c>
      <c r="P10" s="217"/>
      <c r="Q10" s="1052"/>
      <c r="R10" s="1047"/>
      <c r="S10" s="409" t="s">
        <v>12</v>
      </c>
      <c r="T10" s="409" t="s">
        <v>222</v>
      </c>
      <c r="U10" s="409" t="s">
        <v>12</v>
      </c>
      <c r="V10" s="219" t="s">
        <v>222</v>
      </c>
      <c r="W10" s="217"/>
      <c r="X10" s="1052"/>
      <c r="Y10" s="1047"/>
      <c r="Z10" s="409" t="s">
        <v>12</v>
      </c>
      <c r="AA10" s="409" t="s">
        <v>222</v>
      </c>
      <c r="AB10" s="409" t="s">
        <v>12</v>
      </c>
      <c r="AC10" s="219" t="s">
        <v>222</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8472407</v>
      </c>
      <c r="E12" s="739">
        <f>L12+S12+Z12</f>
        <v>4299068</v>
      </c>
      <c r="F12" s="748">
        <f>E12/$D12*100</f>
        <v>50.741991030412017</v>
      </c>
      <c r="G12" s="739">
        <f>N12+U12+AB12</f>
        <v>4173339</v>
      </c>
      <c r="H12" s="231">
        <f>G12/$D12*100</f>
        <v>49.258008969587976</v>
      </c>
      <c r="I12" s="227"/>
      <c r="J12" s="228">
        <f>L12+N12</f>
        <v>6977014</v>
      </c>
      <c r="K12" s="751">
        <f>J12/$D12*100</f>
        <v>82.349844619126529</v>
      </c>
      <c r="L12" s="745">
        <v>3457614</v>
      </c>
      <c r="M12" s="748">
        <v>49.557217457210207</v>
      </c>
      <c r="N12" s="745">
        <v>3519400</v>
      </c>
      <c r="O12" s="229">
        <v>50.4427825427898</v>
      </c>
      <c r="P12" s="227"/>
      <c r="Q12" s="228">
        <v>1073456</v>
      </c>
      <c r="R12" s="751">
        <v>12.670023996722538</v>
      </c>
      <c r="S12" s="745">
        <v>575223</v>
      </c>
      <c r="T12" s="748">
        <v>53.586080845418905</v>
      </c>
      <c r="U12" s="745">
        <v>498233</v>
      </c>
      <c r="V12" s="229">
        <v>46.413919154581087</v>
      </c>
      <c r="W12" s="227"/>
      <c r="X12" s="228">
        <v>421937</v>
      </c>
      <c r="Y12" s="751">
        <v>4.9801313841509263</v>
      </c>
      <c r="Z12" s="745">
        <v>266231</v>
      </c>
      <c r="AA12" s="748">
        <v>63.097334436183608</v>
      </c>
      <c r="AB12" s="745">
        <v>155706</v>
      </c>
      <c r="AC12" s="229">
        <f t="shared" ref="AC12:AC29" si="0">AB12/$X12*100</f>
        <v>36.902665563816399</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1326261</v>
      </c>
      <c r="E13" s="740">
        <f t="shared" ref="E13:E29" si="2">L13+S13+Z13</f>
        <v>671013</v>
      </c>
      <c r="F13" s="578">
        <f t="shared" ref="F13:H28" si="3">E13/$D13*100</f>
        <v>50.594340028094024</v>
      </c>
      <c r="G13" s="740">
        <f t="shared" ref="G13:G29" si="4">N13+U13+AB13</f>
        <v>655248</v>
      </c>
      <c r="H13" s="238">
        <f t="shared" si="3"/>
        <v>49.405659971905976</v>
      </c>
      <c r="I13" s="227"/>
      <c r="J13" s="235">
        <f t="shared" ref="J13:J29" si="5">L13+N13</f>
        <v>1036658</v>
      </c>
      <c r="K13" s="752">
        <f t="shared" ref="K13:K29" si="6">J13/$D13*100</f>
        <v>78.163951137822792</v>
      </c>
      <c r="L13" s="746">
        <v>507784</v>
      </c>
      <c r="M13" s="749">
        <v>48.982788923637308</v>
      </c>
      <c r="N13" s="746">
        <v>528874</v>
      </c>
      <c r="O13" s="236">
        <v>51.017211076362699</v>
      </c>
      <c r="P13" s="227"/>
      <c r="Q13" s="235">
        <v>191988</v>
      </c>
      <c r="R13" s="752">
        <v>14.475883706148338</v>
      </c>
      <c r="S13" s="746">
        <v>102187</v>
      </c>
      <c r="T13" s="749">
        <v>53.225722440985891</v>
      </c>
      <c r="U13" s="746">
        <v>89801</v>
      </c>
      <c r="V13" s="236">
        <v>46.774277559014102</v>
      </c>
      <c r="W13" s="227"/>
      <c r="X13" s="235">
        <v>97615</v>
      </c>
      <c r="Y13" s="752">
        <v>7.3601651560288666</v>
      </c>
      <c r="Z13" s="746">
        <v>61042</v>
      </c>
      <c r="AA13" s="749">
        <v>62.533422117502433</v>
      </c>
      <c r="AB13" s="746">
        <v>36573</v>
      </c>
      <c r="AC13" s="236">
        <f t="shared" si="0"/>
        <v>37.466577882497567</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1011792</v>
      </c>
      <c r="E14" s="740">
        <f t="shared" si="2"/>
        <v>529127</v>
      </c>
      <c r="F14" s="578">
        <f t="shared" si="3"/>
        <v>52.296025270015967</v>
      </c>
      <c r="G14" s="740">
        <f t="shared" si="4"/>
        <v>482665</v>
      </c>
      <c r="H14" s="238">
        <f t="shared" si="3"/>
        <v>47.703974729984026</v>
      </c>
      <c r="I14" s="227"/>
      <c r="J14" s="235">
        <f t="shared" si="5"/>
        <v>742953</v>
      </c>
      <c r="K14" s="752">
        <f t="shared" si="6"/>
        <v>73.429420276104182</v>
      </c>
      <c r="L14" s="746">
        <v>372913</v>
      </c>
      <c r="M14" s="749">
        <v>50.193350050406963</v>
      </c>
      <c r="N14" s="746">
        <v>370040</v>
      </c>
      <c r="O14" s="236">
        <v>49.806649949593037</v>
      </c>
      <c r="P14" s="227"/>
      <c r="Q14" s="235">
        <v>182543</v>
      </c>
      <c r="R14" s="752">
        <v>18.041553995287568</v>
      </c>
      <c r="S14" s="746">
        <v>99792</v>
      </c>
      <c r="T14" s="749">
        <v>54.667667344132617</v>
      </c>
      <c r="U14" s="746">
        <v>82751</v>
      </c>
      <c r="V14" s="236">
        <v>45.332332655867383</v>
      </c>
      <c r="W14" s="227"/>
      <c r="X14" s="235">
        <v>86296</v>
      </c>
      <c r="Y14" s="752">
        <v>8.5290257286082518</v>
      </c>
      <c r="Z14" s="746">
        <v>56422</v>
      </c>
      <c r="AA14" s="749">
        <v>65.381941225549269</v>
      </c>
      <c r="AB14" s="746">
        <v>29874</v>
      </c>
      <c r="AC14" s="236">
        <f t="shared" si="0"/>
        <v>34.618058774450731</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1173008</v>
      </c>
      <c r="E15" s="740">
        <f t="shared" si="2"/>
        <v>588155</v>
      </c>
      <c r="F15" s="578">
        <f t="shared" si="3"/>
        <v>50.140749253202024</v>
      </c>
      <c r="G15" s="740">
        <f t="shared" si="4"/>
        <v>584853</v>
      </c>
      <c r="H15" s="238">
        <f t="shared" si="3"/>
        <v>49.859250746797976</v>
      </c>
      <c r="I15" s="227"/>
      <c r="J15" s="235">
        <f t="shared" si="5"/>
        <v>985646</v>
      </c>
      <c r="K15" s="752">
        <f t="shared" si="6"/>
        <v>84.027218910697968</v>
      </c>
      <c r="L15" s="746">
        <v>484208</v>
      </c>
      <c r="M15" s="749">
        <v>49.125953942896331</v>
      </c>
      <c r="N15" s="746">
        <v>501438</v>
      </c>
      <c r="O15" s="236">
        <v>50.874046057103662</v>
      </c>
      <c r="P15" s="227"/>
      <c r="Q15" s="235">
        <v>136541</v>
      </c>
      <c r="R15" s="752">
        <v>11.640244567811985</v>
      </c>
      <c r="S15" s="746">
        <v>72148</v>
      </c>
      <c r="T15" s="749">
        <v>52.839806358529671</v>
      </c>
      <c r="U15" s="746">
        <v>64393</v>
      </c>
      <c r="V15" s="236">
        <v>47.160193641470329</v>
      </c>
      <c r="W15" s="227"/>
      <c r="X15" s="235">
        <v>50821</v>
      </c>
      <c r="Y15" s="752">
        <v>4.3325365214900495</v>
      </c>
      <c r="Z15" s="746">
        <v>31799</v>
      </c>
      <c r="AA15" s="749">
        <v>62.570590897463653</v>
      </c>
      <c r="AB15" s="746">
        <v>19022</v>
      </c>
      <c r="AC15" s="236">
        <f t="shared" si="0"/>
        <v>37.429409102536354</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2172944</v>
      </c>
      <c r="E16" s="740">
        <f t="shared" si="2"/>
        <v>1098764</v>
      </c>
      <c r="F16" s="578">
        <f t="shared" si="3"/>
        <v>50.565684159370882</v>
      </c>
      <c r="G16" s="740">
        <f t="shared" si="4"/>
        <v>1074180</v>
      </c>
      <c r="H16" s="238">
        <f t="shared" si="3"/>
        <v>49.434315840629118</v>
      </c>
      <c r="I16" s="227"/>
      <c r="J16" s="235">
        <f t="shared" si="5"/>
        <v>1811685</v>
      </c>
      <c r="K16" s="752">
        <f t="shared" si="6"/>
        <v>83.374675095170431</v>
      </c>
      <c r="L16" s="746">
        <v>899187</v>
      </c>
      <c r="M16" s="749">
        <v>49.632634812343206</v>
      </c>
      <c r="N16" s="746">
        <v>912498</v>
      </c>
      <c r="O16" s="236">
        <v>50.367365187656802</v>
      </c>
      <c r="P16" s="227"/>
      <c r="Q16" s="235">
        <v>267903</v>
      </c>
      <c r="R16" s="752">
        <v>12.329033790102276</v>
      </c>
      <c r="S16" s="746">
        <v>141411</v>
      </c>
      <c r="T16" s="749">
        <v>52.784403310153309</v>
      </c>
      <c r="U16" s="746">
        <v>126492</v>
      </c>
      <c r="V16" s="236">
        <v>47.215596689846699</v>
      </c>
      <c r="W16" s="227"/>
      <c r="X16" s="235">
        <v>93356</v>
      </c>
      <c r="Y16" s="752">
        <v>4.2962911147273006</v>
      </c>
      <c r="Z16" s="746">
        <v>58166</v>
      </c>
      <c r="AA16" s="749">
        <v>62.305582929859895</v>
      </c>
      <c r="AB16" s="746">
        <v>35190</v>
      </c>
      <c r="AC16" s="236">
        <f t="shared" si="0"/>
        <v>37.694417070140105</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584507</v>
      </c>
      <c r="E17" s="741">
        <f t="shared" si="2"/>
        <v>301129</v>
      </c>
      <c r="F17" s="579">
        <f t="shared" si="3"/>
        <v>51.518459145912708</v>
      </c>
      <c r="G17" s="741">
        <f t="shared" si="4"/>
        <v>283378</v>
      </c>
      <c r="H17" s="238">
        <f t="shared" si="3"/>
        <v>48.481540854087292</v>
      </c>
      <c r="I17" s="227"/>
      <c r="J17" s="239">
        <f t="shared" si="5"/>
        <v>452491</v>
      </c>
      <c r="K17" s="753">
        <f t="shared" si="6"/>
        <v>77.414128487768323</v>
      </c>
      <c r="L17" s="741">
        <v>225652</v>
      </c>
      <c r="M17" s="579">
        <v>49.86883717024206</v>
      </c>
      <c r="N17" s="741">
        <v>226839</v>
      </c>
      <c r="O17" s="236">
        <v>50.131162829757933</v>
      </c>
      <c r="P17" s="227"/>
      <c r="Q17" s="239">
        <v>91014</v>
      </c>
      <c r="R17" s="753">
        <v>15.571071005137663</v>
      </c>
      <c r="S17" s="741">
        <v>48882</v>
      </c>
      <c r="T17" s="579">
        <v>53.708220713296853</v>
      </c>
      <c r="U17" s="741">
        <v>42132</v>
      </c>
      <c r="V17" s="236">
        <v>46.291779286703147</v>
      </c>
      <c r="W17" s="227"/>
      <c r="X17" s="239">
        <v>41002</v>
      </c>
      <c r="Y17" s="753">
        <v>7.0148005070940131</v>
      </c>
      <c r="Z17" s="741">
        <v>26595</v>
      </c>
      <c r="AA17" s="579">
        <v>64.862689624896348</v>
      </c>
      <c r="AB17" s="741">
        <v>14407</v>
      </c>
      <c r="AC17" s="236">
        <f t="shared" si="0"/>
        <v>35.137310375103652</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2383139</v>
      </c>
      <c r="E18" s="740">
        <f t="shared" si="2"/>
        <v>1210025</v>
      </c>
      <c r="F18" s="578">
        <f t="shared" si="3"/>
        <v>50.774419788354777</v>
      </c>
      <c r="G18" s="740">
        <f t="shared" si="4"/>
        <v>1173114</v>
      </c>
      <c r="H18" s="238">
        <f t="shared" si="3"/>
        <v>49.22558021164523</v>
      </c>
      <c r="I18" s="227"/>
      <c r="J18" s="235">
        <f t="shared" si="5"/>
        <v>1769628</v>
      </c>
      <c r="K18" s="752">
        <f t="shared" si="6"/>
        <v>74.256180608852446</v>
      </c>
      <c r="L18" s="746">
        <v>869706</v>
      </c>
      <c r="M18" s="749">
        <v>49.146261248126727</v>
      </c>
      <c r="N18" s="746">
        <v>899922</v>
      </c>
      <c r="O18" s="236">
        <v>50.85373875187328</v>
      </c>
      <c r="P18" s="227"/>
      <c r="Q18" s="235">
        <v>394254</v>
      </c>
      <c r="R18" s="752">
        <v>16.543474803609861</v>
      </c>
      <c r="S18" s="746">
        <v>203546</v>
      </c>
      <c r="T18" s="749">
        <v>51.628138205319416</v>
      </c>
      <c r="U18" s="746">
        <v>190708</v>
      </c>
      <c r="V18" s="236">
        <v>48.371861794680591</v>
      </c>
      <c r="W18" s="227"/>
      <c r="X18" s="235">
        <v>219257</v>
      </c>
      <c r="Y18" s="752">
        <v>9.2003445875376961</v>
      </c>
      <c r="Z18" s="746">
        <v>136773</v>
      </c>
      <c r="AA18" s="749">
        <v>62.380220471866345</v>
      </c>
      <c r="AB18" s="746">
        <v>82484</v>
      </c>
      <c r="AC18" s="236">
        <f t="shared" si="0"/>
        <v>37.619779528133648</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2049562</v>
      </c>
      <c r="E19" s="740">
        <f t="shared" si="2"/>
        <v>1023434</v>
      </c>
      <c r="F19" s="578">
        <f t="shared" si="3"/>
        <v>49.934278640997441</v>
      </c>
      <c r="G19" s="740">
        <f t="shared" si="4"/>
        <v>1026128</v>
      </c>
      <c r="H19" s="238">
        <f t="shared" si="3"/>
        <v>50.065721359002559</v>
      </c>
      <c r="I19" s="227"/>
      <c r="J19" s="235">
        <f t="shared" si="5"/>
        <v>1659740</v>
      </c>
      <c r="K19" s="752">
        <f t="shared" si="6"/>
        <v>80.980228946477339</v>
      </c>
      <c r="L19" s="746">
        <v>807687</v>
      </c>
      <c r="M19" s="749">
        <v>48.663465362044654</v>
      </c>
      <c r="N19" s="746">
        <v>852053</v>
      </c>
      <c r="O19" s="236">
        <v>51.336534637955346</v>
      </c>
      <c r="P19" s="227"/>
      <c r="Q19" s="235">
        <v>255340</v>
      </c>
      <c r="R19" s="752">
        <v>12.458271572170055</v>
      </c>
      <c r="S19" s="746">
        <v>133500</v>
      </c>
      <c r="T19" s="749">
        <v>52.283230202866768</v>
      </c>
      <c r="U19" s="746">
        <v>121840</v>
      </c>
      <c r="V19" s="236">
        <v>47.716769797133232</v>
      </c>
      <c r="W19" s="227"/>
      <c r="X19" s="235">
        <v>134482</v>
      </c>
      <c r="Y19" s="752">
        <v>6.5614994813526009</v>
      </c>
      <c r="Z19" s="746">
        <v>82247</v>
      </c>
      <c r="AA19" s="749">
        <v>61.158370636962566</v>
      </c>
      <c r="AB19" s="746">
        <v>52235</v>
      </c>
      <c r="AC19" s="236">
        <f t="shared" si="0"/>
        <v>38.841629363037434</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7763362</v>
      </c>
      <c r="E20" s="740">
        <f t="shared" si="2"/>
        <v>3943531</v>
      </c>
      <c r="F20" s="578">
        <f t="shared" si="3"/>
        <v>50.796690918187245</v>
      </c>
      <c r="G20" s="740">
        <f t="shared" si="4"/>
        <v>3819831</v>
      </c>
      <c r="H20" s="238">
        <f t="shared" si="3"/>
        <v>49.203309081812755</v>
      </c>
      <c r="I20" s="227"/>
      <c r="J20" s="235">
        <f t="shared" si="5"/>
        <v>6284691</v>
      </c>
      <c r="K20" s="752">
        <f t="shared" si="6"/>
        <v>80.953213311449346</v>
      </c>
      <c r="L20" s="746">
        <v>3100069</v>
      </c>
      <c r="M20" s="749">
        <v>49.327309807276123</v>
      </c>
      <c r="N20" s="746">
        <v>3184622</v>
      </c>
      <c r="O20" s="236">
        <v>50.672690192723877</v>
      </c>
      <c r="P20" s="227"/>
      <c r="Q20" s="235">
        <v>1026220</v>
      </c>
      <c r="R20" s="752">
        <v>13.218757543445738</v>
      </c>
      <c r="S20" s="746">
        <v>557223</v>
      </c>
      <c r="T20" s="749">
        <v>54.29859094541132</v>
      </c>
      <c r="U20" s="746">
        <v>468997</v>
      </c>
      <c r="V20" s="236">
        <v>45.70140905458868</v>
      </c>
      <c r="W20" s="227"/>
      <c r="X20" s="235">
        <v>452451</v>
      </c>
      <c r="Y20" s="752">
        <v>5.8280291451049173</v>
      </c>
      <c r="Z20" s="746">
        <v>286239</v>
      </c>
      <c r="AA20" s="749">
        <v>63.264088265911667</v>
      </c>
      <c r="AB20" s="746">
        <v>166212</v>
      </c>
      <c r="AC20" s="236">
        <f t="shared" si="0"/>
        <v>36.735911734088333</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5058138</v>
      </c>
      <c r="E21" s="740">
        <f t="shared" si="2"/>
        <v>2566744</v>
      </c>
      <c r="F21" s="578">
        <f t="shared" si="3"/>
        <v>50.744839306479975</v>
      </c>
      <c r="G21" s="740">
        <f t="shared" si="4"/>
        <v>2491394</v>
      </c>
      <c r="H21" s="238">
        <f t="shared" si="3"/>
        <v>49.255160693520025</v>
      </c>
      <c r="I21" s="227"/>
      <c r="J21" s="235">
        <f t="shared" si="5"/>
        <v>4062080</v>
      </c>
      <c r="K21" s="752">
        <f t="shared" si="6"/>
        <v>80.307812875014477</v>
      </c>
      <c r="L21" s="746">
        <v>2007505</v>
      </c>
      <c r="M21" s="749">
        <v>49.420617023790768</v>
      </c>
      <c r="N21" s="746">
        <v>2054575</v>
      </c>
      <c r="O21" s="236">
        <v>50.579382976209232</v>
      </c>
      <c r="P21" s="227"/>
      <c r="Q21" s="235">
        <v>708899</v>
      </c>
      <c r="R21" s="752">
        <v>14.015018965477019</v>
      </c>
      <c r="S21" s="746">
        <v>380598</v>
      </c>
      <c r="T21" s="749">
        <v>53.688607262811772</v>
      </c>
      <c r="U21" s="746">
        <v>328301</v>
      </c>
      <c r="V21" s="236">
        <v>46.311392737188235</v>
      </c>
      <c r="W21" s="227"/>
      <c r="X21" s="235">
        <v>287159</v>
      </c>
      <c r="Y21" s="752">
        <v>5.6771681595084988</v>
      </c>
      <c r="Z21" s="746">
        <v>178641</v>
      </c>
      <c r="AA21" s="749">
        <v>62.209786215998797</v>
      </c>
      <c r="AB21" s="746">
        <v>108518</v>
      </c>
      <c r="AC21" s="236">
        <f t="shared" si="0"/>
        <v>37.790213784001196</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1059501</v>
      </c>
      <c r="E22" s="740">
        <f t="shared" si="2"/>
        <v>535525</v>
      </c>
      <c r="F22" s="578">
        <f t="shared" si="3"/>
        <v>50.545020722019139</v>
      </c>
      <c r="G22" s="740">
        <f t="shared" si="4"/>
        <v>523976</v>
      </c>
      <c r="H22" s="238">
        <f t="shared" si="3"/>
        <v>49.454979277980861</v>
      </c>
      <c r="I22" s="227"/>
      <c r="J22" s="235">
        <f t="shared" si="5"/>
        <v>835166</v>
      </c>
      <c r="K22" s="752">
        <f t="shared" si="6"/>
        <v>78.826353160591637</v>
      </c>
      <c r="L22" s="746">
        <v>410272</v>
      </c>
      <c r="M22" s="749">
        <v>49.124605168313842</v>
      </c>
      <c r="N22" s="746">
        <v>424894</v>
      </c>
      <c r="O22" s="236">
        <v>50.875394831686158</v>
      </c>
      <c r="P22" s="227"/>
      <c r="Q22" s="235">
        <v>148318</v>
      </c>
      <c r="R22" s="752">
        <v>13.998854177579823</v>
      </c>
      <c r="S22" s="746">
        <v>77639</v>
      </c>
      <c r="T22" s="749">
        <v>52.34630995563586</v>
      </c>
      <c r="U22" s="746">
        <v>70679</v>
      </c>
      <c r="V22" s="236">
        <v>47.65369004436414</v>
      </c>
      <c r="W22" s="227"/>
      <c r="X22" s="235">
        <v>76017</v>
      </c>
      <c r="Y22" s="752">
        <v>7.1747926618285396</v>
      </c>
      <c r="Z22" s="746">
        <v>47614</v>
      </c>
      <c r="AA22" s="749">
        <v>62.635989318178829</v>
      </c>
      <c r="AB22" s="746">
        <v>28403</v>
      </c>
      <c r="AC22" s="236">
        <f t="shared" si="0"/>
        <v>37.364010681821171</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2695645</v>
      </c>
      <c r="E23" s="740">
        <f t="shared" si="2"/>
        <v>1398344</v>
      </c>
      <c r="F23" s="578">
        <f t="shared" si="3"/>
        <v>51.874189665182172</v>
      </c>
      <c r="G23" s="740">
        <f t="shared" si="4"/>
        <v>1297301</v>
      </c>
      <c r="H23" s="238">
        <f t="shared" si="3"/>
        <v>48.125810334817828</v>
      </c>
      <c r="I23" s="227"/>
      <c r="J23" s="235">
        <f t="shared" si="5"/>
        <v>2001505</v>
      </c>
      <c r="K23" s="752">
        <f t="shared" si="6"/>
        <v>74.249576631937813</v>
      </c>
      <c r="L23" s="746">
        <v>1001560</v>
      </c>
      <c r="M23" s="749">
        <v>50.040344640657906</v>
      </c>
      <c r="N23" s="746">
        <v>999945</v>
      </c>
      <c r="O23" s="236">
        <v>49.959655359342101</v>
      </c>
      <c r="P23" s="227"/>
      <c r="Q23" s="235">
        <v>457344</v>
      </c>
      <c r="R23" s="752">
        <v>16.966032248311631</v>
      </c>
      <c r="S23" s="746">
        <v>246429</v>
      </c>
      <c r="T23" s="749">
        <v>53.882635390428213</v>
      </c>
      <c r="U23" s="746">
        <v>210915</v>
      </c>
      <c r="V23" s="236">
        <v>46.117364609571787</v>
      </c>
      <c r="W23" s="227"/>
      <c r="X23" s="235">
        <v>236796</v>
      </c>
      <c r="Y23" s="752">
        <v>8.7843911197505609</v>
      </c>
      <c r="Z23" s="746">
        <v>150355</v>
      </c>
      <c r="AA23" s="749">
        <v>63.495582695653638</v>
      </c>
      <c r="AB23" s="746">
        <v>86441</v>
      </c>
      <c r="AC23" s="236">
        <f t="shared" si="0"/>
        <v>36.504417304346362</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6751251</v>
      </c>
      <c r="E24" s="740">
        <f t="shared" si="2"/>
        <v>3521551</v>
      </c>
      <c r="F24" s="578">
        <f t="shared" si="3"/>
        <v>52.161458668919295</v>
      </c>
      <c r="G24" s="740">
        <f t="shared" si="4"/>
        <v>3229700</v>
      </c>
      <c r="H24" s="238">
        <f t="shared" si="3"/>
        <v>47.838541331080712</v>
      </c>
      <c r="I24" s="227"/>
      <c r="J24" s="235">
        <f t="shared" si="5"/>
        <v>5538155</v>
      </c>
      <c r="K24" s="752">
        <f t="shared" si="6"/>
        <v>82.031537562445834</v>
      </c>
      <c r="L24" s="746">
        <v>2811421</v>
      </c>
      <c r="M24" s="749">
        <v>50.764577733920412</v>
      </c>
      <c r="N24" s="746">
        <v>2726734</v>
      </c>
      <c r="O24" s="236">
        <v>49.235422266079588</v>
      </c>
      <c r="P24" s="227"/>
      <c r="Q24" s="235">
        <v>846721</v>
      </c>
      <c r="R24" s="752">
        <v>12.541690421523361</v>
      </c>
      <c r="S24" s="746">
        <v>473568</v>
      </c>
      <c r="T24" s="749">
        <v>55.929639160951481</v>
      </c>
      <c r="U24" s="746">
        <v>373153</v>
      </c>
      <c r="V24" s="236">
        <v>44.070360839048519</v>
      </c>
      <c r="W24" s="227"/>
      <c r="X24" s="235">
        <v>366375</v>
      </c>
      <c r="Y24" s="752">
        <v>5.4267720160308066</v>
      </c>
      <c r="Z24" s="746">
        <v>236562</v>
      </c>
      <c r="AA24" s="749">
        <v>64.568270214943695</v>
      </c>
      <c r="AB24" s="746">
        <v>129813</v>
      </c>
      <c r="AC24" s="236">
        <f t="shared" si="0"/>
        <v>35.431729785056291</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1518486</v>
      </c>
      <c r="E25" s="740">
        <f t="shared" si="2"/>
        <v>758124</v>
      </c>
      <c r="F25" s="578">
        <f t="shared" si="3"/>
        <v>49.926308178014153</v>
      </c>
      <c r="G25" s="740">
        <f t="shared" si="4"/>
        <v>760362</v>
      </c>
      <c r="H25" s="238">
        <f t="shared" si="3"/>
        <v>50.073691821985847</v>
      </c>
      <c r="I25" s="227"/>
      <c r="J25" s="235">
        <f t="shared" si="5"/>
        <v>1276175</v>
      </c>
      <c r="K25" s="752">
        <f t="shared" si="6"/>
        <v>84.042592424296302</v>
      </c>
      <c r="L25" s="746">
        <v>622610</v>
      </c>
      <c r="M25" s="749">
        <v>48.787196113385704</v>
      </c>
      <c r="N25" s="746">
        <v>653565</v>
      </c>
      <c r="O25" s="236">
        <v>51.212803886614303</v>
      </c>
      <c r="P25" s="227"/>
      <c r="Q25" s="235">
        <v>170367</v>
      </c>
      <c r="R25" s="752">
        <v>11.219530506043519</v>
      </c>
      <c r="S25" s="746">
        <v>91108</v>
      </c>
      <c r="T25" s="749">
        <v>53.477492706920934</v>
      </c>
      <c r="U25" s="746">
        <v>79259</v>
      </c>
      <c r="V25" s="236">
        <v>46.522507293079059</v>
      </c>
      <c r="W25" s="227"/>
      <c r="X25" s="235">
        <v>71944</v>
      </c>
      <c r="Y25" s="752">
        <v>4.7378770696601746</v>
      </c>
      <c r="Z25" s="746">
        <v>44406</v>
      </c>
      <c r="AA25" s="749">
        <v>61.723006783053492</v>
      </c>
      <c r="AB25" s="746">
        <v>27538</v>
      </c>
      <c r="AC25" s="236">
        <f t="shared" si="0"/>
        <v>38.276993216946515</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661537</v>
      </c>
      <c r="E26" s="742">
        <f t="shared" si="2"/>
        <v>334072</v>
      </c>
      <c r="F26" s="580">
        <f t="shared" si="3"/>
        <v>50.499367382323292</v>
      </c>
      <c r="G26" s="742">
        <f t="shared" si="4"/>
        <v>327465</v>
      </c>
      <c r="H26" s="238">
        <f t="shared" si="3"/>
        <v>49.500632617676715</v>
      </c>
      <c r="I26" s="227"/>
      <c r="J26" s="239">
        <f t="shared" si="5"/>
        <v>529596</v>
      </c>
      <c r="K26" s="753">
        <f t="shared" si="6"/>
        <v>80.055386168876424</v>
      </c>
      <c r="L26" s="741">
        <v>260629</v>
      </c>
      <c r="M26" s="579">
        <v>49.212796169155354</v>
      </c>
      <c r="N26" s="741">
        <v>268967</v>
      </c>
      <c r="O26" s="236">
        <v>50.787203830844639</v>
      </c>
      <c r="P26" s="227"/>
      <c r="Q26" s="239">
        <v>90926</v>
      </c>
      <c r="R26" s="753">
        <v>13.74465827308223</v>
      </c>
      <c r="S26" s="741">
        <v>47596</v>
      </c>
      <c r="T26" s="579">
        <v>52.345863669357499</v>
      </c>
      <c r="U26" s="741">
        <v>43330</v>
      </c>
      <c r="V26" s="236">
        <v>47.654136330642501</v>
      </c>
      <c r="W26" s="227"/>
      <c r="X26" s="239">
        <v>41015</v>
      </c>
      <c r="Y26" s="753">
        <v>6.1999555580413492</v>
      </c>
      <c r="Z26" s="741">
        <v>25847</v>
      </c>
      <c r="AA26" s="579">
        <v>63.018407899548947</v>
      </c>
      <c r="AB26" s="741">
        <v>15168</v>
      </c>
      <c r="AC26" s="236">
        <f t="shared" si="0"/>
        <v>36.981592100451053</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2213993</v>
      </c>
      <c r="E27" s="742">
        <f t="shared" si="2"/>
        <v>1137608</v>
      </c>
      <c r="F27" s="580">
        <f t="shared" si="3"/>
        <v>51.382637614482071</v>
      </c>
      <c r="G27" s="742">
        <f t="shared" si="4"/>
        <v>1076385</v>
      </c>
      <c r="H27" s="238">
        <f t="shared" si="3"/>
        <v>48.617362385517929</v>
      </c>
      <c r="I27" s="227"/>
      <c r="J27" s="239">
        <f t="shared" si="5"/>
        <v>1708988</v>
      </c>
      <c r="K27" s="753">
        <f t="shared" si="6"/>
        <v>77.190307286427739</v>
      </c>
      <c r="L27" s="741">
        <v>848063</v>
      </c>
      <c r="M27" s="579">
        <v>49.623695426767185</v>
      </c>
      <c r="N27" s="741">
        <v>860925</v>
      </c>
      <c r="O27" s="236">
        <v>50.376304573232808</v>
      </c>
      <c r="P27" s="227"/>
      <c r="Q27" s="239">
        <v>345922</v>
      </c>
      <c r="R27" s="753">
        <v>15.624349309144156</v>
      </c>
      <c r="S27" s="741">
        <v>187003</v>
      </c>
      <c r="T27" s="579">
        <v>54.059296604436838</v>
      </c>
      <c r="U27" s="741">
        <v>158919</v>
      </c>
      <c r="V27" s="236">
        <v>45.940703395563162</v>
      </c>
      <c r="W27" s="227"/>
      <c r="X27" s="239">
        <v>159083</v>
      </c>
      <c r="Y27" s="753">
        <v>7.1853434044281075</v>
      </c>
      <c r="Z27" s="741">
        <v>102542</v>
      </c>
      <c r="AA27" s="579">
        <v>64.458175920745774</v>
      </c>
      <c r="AB27" s="741">
        <v>56541</v>
      </c>
      <c r="AC27" s="236">
        <f t="shared" si="0"/>
        <v>35.541824079254226</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319796</v>
      </c>
      <c r="E28" s="742">
        <f t="shared" si="2"/>
        <v>161973</v>
      </c>
      <c r="F28" s="580">
        <f t="shared" si="3"/>
        <v>50.648851142603412</v>
      </c>
      <c r="G28" s="742">
        <f t="shared" si="4"/>
        <v>157823</v>
      </c>
      <c r="H28" s="244">
        <f t="shared" si="3"/>
        <v>49.351148857396595</v>
      </c>
      <c r="I28" s="227"/>
      <c r="J28" s="239">
        <f t="shared" si="5"/>
        <v>251960</v>
      </c>
      <c r="K28" s="753">
        <f t="shared" si="6"/>
        <v>78.787727176074753</v>
      </c>
      <c r="L28" s="741">
        <v>124312</v>
      </c>
      <c r="M28" s="579">
        <v>49.337990157167802</v>
      </c>
      <c r="N28" s="741">
        <v>127648</v>
      </c>
      <c r="O28" s="243">
        <v>50.662009842832198</v>
      </c>
      <c r="P28" s="227"/>
      <c r="Q28" s="239">
        <v>45606</v>
      </c>
      <c r="R28" s="753">
        <v>14.260966366058362</v>
      </c>
      <c r="S28" s="741">
        <v>23708</v>
      </c>
      <c r="T28" s="579">
        <v>51.984388019120289</v>
      </c>
      <c r="U28" s="741">
        <v>21898</v>
      </c>
      <c r="V28" s="243">
        <v>48.015611980879704</v>
      </c>
      <c r="W28" s="227"/>
      <c r="X28" s="239">
        <v>22230</v>
      </c>
      <c r="Y28" s="753">
        <v>6.9513064578668899</v>
      </c>
      <c r="Z28" s="741">
        <v>13953</v>
      </c>
      <c r="AA28" s="579">
        <v>62.766531713900129</v>
      </c>
      <c r="AB28" s="741">
        <v>8277</v>
      </c>
      <c r="AC28" s="243">
        <f t="shared" si="0"/>
        <v>37.233468286099864</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169778</v>
      </c>
      <c r="E29" s="743">
        <f t="shared" si="2"/>
        <v>83967</v>
      </c>
      <c r="F29" s="581">
        <f t="shared" ref="F29:H29" si="7">E29/$D29*100</f>
        <v>49.456937883589156</v>
      </c>
      <c r="G29" s="743">
        <f t="shared" si="4"/>
        <v>85811</v>
      </c>
      <c r="H29" s="249">
        <f t="shared" si="7"/>
        <v>50.543062116410844</v>
      </c>
      <c r="I29" s="227"/>
      <c r="J29" s="246">
        <f t="shared" si="5"/>
        <v>150148</v>
      </c>
      <c r="K29" s="754">
        <f t="shared" si="6"/>
        <v>88.437842358845074</v>
      </c>
      <c r="L29" s="747">
        <v>73179</v>
      </c>
      <c r="M29" s="750">
        <v>48.737911926898789</v>
      </c>
      <c r="N29" s="747">
        <v>76969</v>
      </c>
      <c r="O29" s="247">
        <v>51.262088073101211</v>
      </c>
      <c r="P29" s="227"/>
      <c r="Q29" s="246">
        <v>14649</v>
      </c>
      <c r="R29" s="754">
        <v>8.6283264027141335</v>
      </c>
      <c r="S29" s="747">
        <v>7540</v>
      </c>
      <c r="T29" s="750">
        <v>51.471090176803877</v>
      </c>
      <c r="U29" s="747">
        <v>7109</v>
      </c>
      <c r="V29" s="247">
        <v>48.528909823196123</v>
      </c>
      <c r="W29" s="227"/>
      <c r="X29" s="246">
        <v>4981</v>
      </c>
      <c r="Y29" s="754">
        <v>2.9338312384407876</v>
      </c>
      <c r="Z29" s="747">
        <v>3248</v>
      </c>
      <c r="AA29" s="750">
        <v>65.207789600481831</v>
      </c>
      <c r="AB29" s="747">
        <v>1733</v>
      </c>
      <c r="AC29" s="247">
        <f t="shared" si="0"/>
        <v>34.792210399518169</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47385107</v>
      </c>
      <c r="E31" s="744">
        <f>L31+S31+Z31</f>
        <v>24162154</v>
      </c>
      <c r="F31" s="410">
        <f>E31/$D31*100</f>
        <v>50.991029734300277</v>
      </c>
      <c r="G31" s="744">
        <f>N31+U31+AB31</f>
        <v>23222953</v>
      </c>
      <c r="H31" s="256">
        <f>G31/$D31*100</f>
        <v>49.008970265699723</v>
      </c>
      <c r="I31" s="212"/>
      <c r="J31" s="254">
        <f>L31+N31</f>
        <v>38074279</v>
      </c>
      <c r="K31" s="755">
        <f>J31/$D31*100</f>
        <v>80.350729185860033</v>
      </c>
      <c r="L31" s="744">
        <f>SUM(L12:L29)</f>
        <v>18884371</v>
      </c>
      <c r="M31" s="410">
        <f t="shared" ref="M31:O31" si="8">L31/$J31*100</f>
        <v>49.598761935846511</v>
      </c>
      <c r="N31" s="744">
        <f>SUM(N12:N29)</f>
        <v>19189908</v>
      </c>
      <c r="O31" s="255">
        <f t="shared" si="8"/>
        <v>50.401238064153496</v>
      </c>
      <c r="P31" s="212"/>
      <c r="Q31" s="254">
        <f>SUM(Q12:Q29)</f>
        <v>6448011</v>
      </c>
      <c r="R31" s="755">
        <f>Q31/$D31*100</f>
        <v>13.607674242457657</v>
      </c>
      <c r="S31" s="744">
        <f>SUM(S12:S29)</f>
        <v>3469101</v>
      </c>
      <c r="T31" s="410">
        <f>S31/$Q31*100</f>
        <v>53.801102386456847</v>
      </c>
      <c r="U31" s="744">
        <f>SUM(U12:U29)</f>
        <v>2978910</v>
      </c>
      <c r="V31" s="255">
        <f>U31/$Q31*100</f>
        <v>46.198897613543153</v>
      </c>
      <c r="W31" s="212"/>
      <c r="X31" s="254">
        <f>SUM(X12:X29)</f>
        <v>2862817</v>
      </c>
      <c r="Y31" s="755">
        <f>X31/$D31*100</f>
        <v>6.0415965716823221</v>
      </c>
      <c r="Z31" s="744">
        <f>SUM(Z12:Z29)</f>
        <v>1808682</v>
      </c>
      <c r="AA31" s="410">
        <f>Z31/$X31*100</f>
        <v>63.178400854822371</v>
      </c>
      <c r="AB31" s="744">
        <f>SUM(AB12:AB29)</f>
        <v>1054135</v>
      </c>
      <c r="AC31" s="255">
        <f>AB31/$X31*100</f>
        <v>36.821599145177636</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98" customFormat="1" ht="5.25" customHeight="1" x14ac:dyDescent="0.2">
      <c r="B32" s="258" t="s">
        <v>42</v>
      </c>
      <c r="C32" s="614"/>
      <c r="I32" s="614"/>
    </row>
    <row r="33" spans="2:15" s="298" customFormat="1" ht="5.25" customHeight="1" x14ac:dyDescent="0.2">
      <c r="B33" s="258" t="s">
        <v>50</v>
      </c>
      <c r="C33" s="1015"/>
      <c r="I33" s="1015"/>
    </row>
    <row r="34" spans="2:15" s="252" customFormat="1" ht="13.5" customHeight="1" x14ac:dyDescent="0.2">
      <c r="B34" s="1053" t="s">
        <v>493</v>
      </c>
      <c r="C34" s="1053"/>
      <c r="D34" s="1053"/>
      <c r="E34" s="1053"/>
      <c r="F34" s="1053"/>
      <c r="G34" s="1053"/>
      <c r="H34" s="1053"/>
      <c r="I34" s="1053"/>
      <c r="J34" s="1053"/>
      <c r="K34" s="1053"/>
      <c r="L34" s="1053"/>
      <c r="M34" s="1053"/>
      <c r="N34" s="1053"/>
      <c r="O34" s="1053"/>
    </row>
    <row r="35" spans="2:15" s="440" customFormat="1" ht="29.25" customHeight="1" x14ac:dyDescent="0.2">
      <c r="B35" s="1044"/>
      <c r="C35" s="1044"/>
      <c r="D35" s="1044"/>
      <c r="E35" s="1018"/>
      <c r="F35" s="1018"/>
      <c r="G35" s="1018"/>
      <c r="H35" s="700"/>
      <c r="I35" s="700"/>
      <c r="J35" s="700"/>
      <c r="K35" s="700"/>
      <c r="L35" s="700"/>
      <c r="M35" s="700"/>
      <c r="N35" s="700"/>
    </row>
    <row r="36" spans="2:15" s="440" customFormat="1" ht="4.5" customHeight="1" x14ac:dyDescent="0.2">
      <c r="B36" s="1045"/>
      <c r="C36" s="1045"/>
      <c r="D36" s="1045"/>
      <c r="E36" s="1017"/>
      <c r="F36" s="1017"/>
      <c r="G36" s="1017"/>
      <c r="H36" s="700"/>
      <c r="I36" s="700"/>
      <c r="J36" s="700"/>
      <c r="K36" s="700"/>
      <c r="L36" s="700"/>
      <c r="M36" s="700"/>
      <c r="N36" s="700"/>
    </row>
    <row r="37" spans="2:15" s="440" customFormat="1" x14ac:dyDescent="0.2"/>
    <row r="38" spans="2:15" s="440" customFormat="1" x14ac:dyDescent="0.2"/>
    <row r="39" spans="2:15" s="440" customFormat="1" x14ac:dyDescent="0.2"/>
    <row r="40" spans="2:15" s="440" customFormat="1" x14ac:dyDescent="0.2"/>
    <row r="41" spans="2:15" s="440" customFormat="1" x14ac:dyDescent="0.2"/>
    <row r="42" spans="2:15" s="440" customFormat="1" x14ac:dyDescent="0.2"/>
    <row r="43" spans="2:15" s="298" customFormat="1" x14ac:dyDescent="0.2"/>
    <row r="44" spans="2:15" s="298" customFormat="1" x14ac:dyDescent="0.2"/>
    <row r="45" spans="2:15" s="298" customFormat="1" x14ac:dyDescent="0.2"/>
    <row r="46" spans="2:15" s="298"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5:D35"/>
    <mergeCell ref="B36:D36"/>
    <mergeCell ref="R9:R10"/>
    <mergeCell ref="S9:T9"/>
    <mergeCell ref="K9:K10"/>
    <mergeCell ref="L9:M9"/>
    <mergeCell ref="N9:O9"/>
    <mergeCell ref="Q9:Q10"/>
    <mergeCell ref="B34:O34"/>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Normal="100" workbookViewId="0"/>
  </sheetViews>
  <sheetFormatPr baseColWidth="10" defaultColWidth="11.42578125" defaultRowHeight="15" x14ac:dyDescent="0.2"/>
  <cols>
    <col min="1" max="1" width="0.42578125" style="1" customWidth="1"/>
    <col min="2" max="2" width="28.7109375" style="1" customWidth="1"/>
    <col min="3" max="3" width="0.28515625" style="1" customWidth="1"/>
    <col min="4" max="4" width="13.7109375" style="1" customWidth="1"/>
    <col min="5" max="5" width="9.28515625" style="1" customWidth="1"/>
    <col min="6" max="6" width="0.42578125" style="1" customWidth="1"/>
    <col min="7" max="7" width="11.28515625" style="1" customWidth="1"/>
    <col min="8" max="8" width="7.5703125" style="1" customWidth="1"/>
    <col min="9" max="9" width="0.42578125" style="1" customWidth="1"/>
    <col min="10" max="10" width="9.5703125" style="1" customWidth="1"/>
    <col min="11" max="11" width="7.5703125" style="1" customWidth="1"/>
    <col min="12" max="12" width="18.42578125" style="1" customWidth="1"/>
    <col min="13" max="13" width="15" style="1" customWidth="1"/>
    <col min="14" max="14" width="2" style="1" customWidth="1"/>
    <col min="15" max="16384" width="11.42578125" style="1"/>
  </cols>
  <sheetData>
    <row r="1" spans="2:19" x14ac:dyDescent="0.2">
      <c r="G1" s="142" t="s">
        <v>27</v>
      </c>
      <c r="H1" s="143"/>
      <c r="I1" s="143"/>
      <c r="J1" s="142" t="s">
        <v>26</v>
      </c>
    </row>
    <row r="2" spans="2:19" s="2" customFormat="1" ht="15" customHeight="1" x14ac:dyDescent="0.2">
      <c r="B2" s="11"/>
      <c r="C2" s="46"/>
      <c r="F2" s="46"/>
    </row>
    <row r="3" spans="2:19" s="44" customFormat="1" ht="52.5" customHeight="1" x14ac:dyDescent="0.2">
      <c r="B3" s="1069"/>
      <c r="C3" s="1069"/>
      <c r="D3" s="1069"/>
      <c r="E3" s="1069"/>
      <c r="F3" s="1069"/>
    </row>
    <row r="4" spans="2:19" s="7" customFormat="1" ht="23.25" customHeight="1" x14ac:dyDescent="0.2">
      <c r="B4" s="1038" t="s">
        <v>404</v>
      </c>
      <c r="C4" s="1038"/>
      <c r="D4" s="1038"/>
      <c r="E4" s="1038"/>
      <c r="F4" s="1038"/>
      <c r="G4" s="1038"/>
      <c r="H4" s="1038"/>
      <c r="I4" s="1038"/>
      <c r="J4" s="1038"/>
      <c r="K4" s="1038"/>
      <c r="L4" s="1038"/>
      <c r="M4" s="1038"/>
    </row>
    <row r="5" spans="2:19" s="7" customFormat="1" ht="15.75" customHeight="1" x14ac:dyDescent="0.2">
      <c r="B5" s="1074" t="str">
        <f>porsaad!B6</f>
        <v>Situación a 31 de diciembre de 2022</v>
      </c>
      <c r="C5" s="1074"/>
      <c r="D5" s="1074"/>
      <c r="E5" s="1074"/>
      <c r="F5" s="1074"/>
      <c r="G5" s="1074"/>
      <c r="H5" s="1074"/>
      <c r="I5" s="1074"/>
      <c r="J5" s="1074"/>
      <c r="K5" s="1074"/>
      <c r="L5" s="1074"/>
      <c r="M5" s="1074"/>
      <c r="N5" s="43"/>
      <c r="O5" s="43"/>
      <c r="P5" s="43"/>
      <c r="Q5" s="43"/>
      <c r="R5" s="43"/>
      <c r="S5" s="43"/>
    </row>
    <row r="6" spans="2:19" s="7" customFormat="1" ht="10.5" customHeight="1" x14ac:dyDescent="0.2">
      <c r="B6" s="42"/>
    </row>
    <row r="7" spans="2:19" s="40" customFormat="1" ht="36.75" customHeight="1" x14ac:dyDescent="0.2">
      <c r="B7" s="1072" t="s">
        <v>15</v>
      </c>
      <c r="C7" s="23"/>
      <c r="D7" s="1070" t="s">
        <v>14</v>
      </c>
      <c r="E7" s="1071"/>
      <c r="F7" s="21"/>
      <c r="G7" s="144"/>
      <c r="H7" s="144"/>
      <c r="I7" s="144"/>
      <c r="J7" s="144"/>
      <c r="K7" s="144"/>
      <c r="L7" s="144"/>
      <c r="M7" s="144"/>
    </row>
    <row r="8" spans="2:19" s="36" customFormat="1" ht="30.75" customHeight="1" x14ac:dyDescent="0.2">
      <c r="B8" s="1073"/>
      <c r="C8" s="39"/>
      <c r="D8" s="38" t="s">
        <v>12</v>
      </c>
      <c r="E8" s="37" t="s">
        <v>13</v>
      </c>
      <c r="F8" s="21"/>
      <c r="G8" s="145"/>
      <c r="H8" s="145"/>
      <c r="I8" s="145"/>
      <c r="J8" s="145"/>
      <c r="K8" s="145"/>
      <c r="L8" s="145"/>
      <c r="M8" s="148"/>
    </row>
    <row r="9" spans="2:19" s="25" customFormat="1" ht="4.5" customHeight="1" x14ac:dyDescent="0.2">
      <c r="B9" s="26"/>
      <c r="C9" s="27"/>
      <c r="D9" s="26"/>
      <c r="E9" s="26"/>
      <c r="F9"/>
      <c r="G9" s="146"/>
      <c r="H9" s="146"/>
      <c r="I9" s="146"/>
      <c r="J9" s="146"/>
      <c r="K9" s="146"/>
      <c r="L9" s="146"/>
      <c r="M9" s="146"/>
    </row>
    <row r="10" spans="2:19" s="28" customFormat="1" ht="18" customHeight="1" x14ac:dyDescent="0.2">
      <c r="B10" s="35" t="s">
        <v>11</v>
      </c>
      <c r="C10" s="30">
        <f t="shared" ref="C10:C27" si="0">D10</f>
        <v>422621</v>
      </c>
      <c r="D10" s="137">
        <v>422621</v>
      </c>
      <c r="E10" s="186">
        <f t="shared" ref="E10:E27" si="1">D10*100/$D$29</f>
        <v>21.322762961789447</v>
      </c>
      <c r="F10" s="29"/>
      <c r="G10" s="147"/>
      <c r="H10" s="147"/>
      <c r="I10" s="147"/>
      <c r="J10" s="147"/>
      <c r="K10" s="147"/>
      <c r="L10" s="147"/>
      <c r="M10" s="146"/>
    </row>
    <row r="11" spans="2:19" s="28" customFormat="1" ht="18" customHeight="1" x14ac:dyDescent="0.2">
      <c r="B11" s="32" t="s">
        <v>10</v>
      </c>
      <c r="C11" s="30">
        <f t="shared" si="0"/>
        <v>51170</v>
      </c>
      <c r="D11" s="138">
        <v>51170</v>
      </c>
      <c r="E11" s="187">
        <f t="shared" si="1"/>
        <v>2.5817121741578535</v>
      </c>
      <c r="F11" s="29"/>
      <c r="G11" s="147"/>
      <c r="H11" s="147"/>
      <c r="I11" s="147"/>
      <c r="J11" s="147"/>
      <c r="K11" s="147"/>
      <c r="L11" s="147"/>
      <c r="M11" s="147"/>
    </row>
    <row r="12" spans="2:19" s="28" customFormat="1" ht="18" customHeight="1" x14ac:dyDescent="0.2">
      <c r="B12" s="32" t="s">
        <v>40</v>
      </c>
      <c r="C12" s="30">
        <f t="shared" si="0"/>
        <v>43882</v>
      </c>
      <c r="D12" s="138">
        <v>43882</v>
      </c>
      <c r="E12" s="187">
        <f t="shared" si="1"/>
        <v>2.2140061291067994</v>
      </c>
      <c r="F12" s="29"/>
      <c r="G12" s="147"/>
      <c r="H12" s="147"/>
      <c r="I12" s="147"/>
      <c r="J12" s="147"/>
      <c r="K12" s="147"/>
      <c r="L12" s="147"/>
      <c r="M12" s="147"/>
    </row>
    <row r="13" spans="2:19" s="28" customFormat="1" ht="18" customHeight="1" x14ac:dyDescent="0.2">
      <c r="B13" s="32" t="s">
        <v>41</v>
      </c>
      <c r="C13" s="30">
        <f t="shared" si="0"/>
        <v>39461</v>
      </c>
      <c r="D13" s="138">
        <v>39461</v>
      </c>
      <c r="E13" s="187">
        <f t="shared" si="1"/>
        <v>1.9909506371788752</v>
      </c>
      <c r="F13" s="29"/>
      <c r="G13" s="147"/>
      <c r="H13" s="147"/>
      <c r="I13" s="147"/>
      <c r="J13" s="147"/>
      <c r="K13" s="147"/>
      <c r="L13" s="147"/>
      <c r="M13" s="147"/>
    </row>
    <row r="14" spans="2:19" s="28" customFormat="1" ht="18" customHeight="1" x14ac:dyDescent="0.2">
      <c r="B14" s="32" t="s">
        <v>9</v>
      </c>
      <c r="C14" s="30">
        <f t="shared" si="0"/>
        <v>57712</v>
      </c>
      <c r="D14" s="138">
        <v>57712</v>
      </c>
      <c r="E14" s="187">
        <f t="shared" si="1"/>
        <v>2.9117798122923202</v>
      </c>
      <c r="F14" s="29"/>
      <c r="G14" s="147"/>
      <c r="H14" s="147"/>
      <c r="I14" s="147"/>
      <c r="J14" s="147"/>
      <c r="K14" s="147"/>
      <c r="L14" s="147"/>
      <c r="M14" s="149"/>
    </row>
    <row r="15" spans="2:19" s="28" customFormat="1" ht="18" customHeight="1" x14ac:dyDescent="0.2">
      <c r="B15" s="32" t="s">
        <v>8</v>
      </c>
      <c r="C15" s="30">
        <f t="shared" si="0"/>
        <v>23164</v>
      </c>
      <c r="D15" s="138">
        <v>23164</v>
      </c>
      <c r="E15" s="187">
        <f t="shared" si="1"/>
        <v>1.1687078523000296</v>
      </c>
      <c r="F15" s="29"/>
      <c r="G15" s="147"/>
      <c r="H15" s="147"/>
      <c r="I15" s="147"/>
      <c r="J15" s="147"/>
      <c r="K15" s="147"/>
      <c r="L15" s="147"/>
      <c r="M15" s="149"/>
    </row>
    <row r="16" spans="2:19" s="28" customFormat="1" ht="18" customHeight="1" x14ac:dyDescent="0.2">
      <c r="B16" s="32" t="s">
        <v>7</v>
      </c>
      <c r="C16" s="30">
        <f t="shared" si="0"/>
        <v>146929</v>
      </c>
      <c r="D16" s="138">
        <v>146929</v>
      </c>
      <c r="E16" s="187">
        <f t="shared" si="1"/>
        <v>7.413101192824687</v>
      </c>
      <c r="F16" s="29"/>
      <c r="G16" s="147"/>
      <c r="H16" s="147"/>
      <c r="I16" s="147"/>
      <c r="J16" s="147"/>
      <c r="K16" s="147"/>
      <c r="L16" s="147"/>
      <c r="M16" s="147"/>
    </row>
    <row r="17" spans="2:13" s="28" customFormat="1" ht="18" customHeight="1" x14ac:dyDescent="0.2">
      <c r="B17" s="32" t="s">
        <v>43</v>
      </c>
      <c r="C17" s="30">
        <f t="shared" si="0"/>
        <v>89947</v>
      </c>
      <c r="D17" s="138">
        <v>89947</v>
      </c>
      <c r="E17" s="187">
        <f t="shared" si="1"/>
        <v>4.5381525293917617</v>
      </c>
      <c r="F17" s="29"/>
      <c r="G17" s="147"/>
      <c r="H17" s="147"/>
      <c r="I17" s="147"/>
      <c r="J17" s="147"/>
      <c r="K17" s="147"/>
      <c r="L17" s="147"/>
      <c r="M17" s="147"/>
    </row>
    <row r="18" spans="2:13" s="28" customFormat="1" ht="18" customHeight="1" x14ac:dyDescent="0.2">
      <c r="B18" s="32" t="s">
        <v>44</v>
      </c>
      <c r="C18" s="30">
        <f t="shared" si="0"/>
        <v>354754</v>
      </c>
      <c r="D18" s="138">
        <v>354754</v>
      </c>
      <c r="E18" s="187">
        <f t="shared" si="1"/>
        <v>17.898626551322945</v>
      </c>
      <c r="F18" s="29"/>
      <c r="G18" s="147"/>
      <c r="H18" s="147"/>
      <c r="I18" s="147"/>
      <c r="J18" s="147"/>
      <c r="K18" s="147"/>
      <c r="L18" s="147"/>
      <c r="M18" s="147"/>
    </row>
    <row r="19" spans="2:13" s="28" customFormat="1" ht="18" customHeight="1" x14ac:dyDescent="0.2">
      <c r="B19" s="32" t="s">
        <v>6</v>
      </c>
      <c r="C19" s="30">
        <f t="shared" si="0"/>
        <v>185933</v>
      </c>
      <c r="D19" s="138">
        <v>185933</v>
      </c>
      <c r="E19" s="187">
        <f t="shared" si="1"/>
        <v>9.3809945217450093</v>
      </c>
      <c r="F19" s="29"/>
      <c r="G19" s="147"/>
      <c r="H19" s="147"/>
      <c r="I19" s="147"/>
      <c r="J19" s="147"/>
      <c r="K19" s="147"/>
      <c r="L19" s="147"/>
      <c r="M19" s="147"/>
    </row>
    <row r="20" spans="2:13" s="28" customFormat="1" ht="18" customHeight="1" x14ac:dyDescent="0.2">
      <c r="B20" s="32" t="s">
        <v>5</v>
      </c>
      <c r="C20" s="30">
        <f t="shared" si="0"/>
        <v>56834</v>
      </c>
      <c r="D20" s="138">
        <v>56834</v>
      </c>
      <c r="E20" s="187">
        <f t="shared" si="1"/>
        <v>2.8674815264038975</v>
      </c>
      <c r="F20" s="29"/>
      <c r="G20" s="147"/>
      <c r="H20" s="147"/>
      <c r="I20" s="147"/>
      <c r="J20" s="147"/>
      <c r="K20" s="147"/>
      <c r="L20" s="147"/>
      <c r="M20" s="147"/>
    </row>
    <row r="21" spans="2:13" s="28" customFormat="1" ht="18" customHeight="1" x14ac:dyDescent="0.2">
      <c r="B21" s="32" t="s">
        <v>38</v>
      </c>
      <c r="C21" s="30">
        <f t="shared" si="0"/>
        <v>79633</v>
      </c>
      <c r="D21" s="138">
        <v>79633</v>
      </c>
      <c r="E21" s="187">
        <f t="shared" si="1"/>
        <v>4.0177738042742295</v>
      </c>
      <c r="F21" s="29"/>
      <c r="G21" s="147"/>
      <c r="H21" s="147"/>
      <c r="I21" s="147"/>
      <c r="J21" s="147"/>
      <c r="K21" s="147"/>
      <c r="L21" s="147"/>
      <c r="M21" s="147"/>
    </row>
    <row r="22" spans="2:13" s="28" customFormat="1" ht="18" customHeight="1" x14ac:dyDescent="0.2">
      <c r="B22" s="32" t="s">
        <v>45</v>
      </c>
      <c r="C22" s="30">
        <f t="shared" si="0"/>
        <v>224953</v>
      </c>
      <c r="D22" s="138">
        <v>224953</v>
      </c>
      <c r="E22" s="187">
        <f t="shared" si="1"/>
        <v>11.349695108722525</v>
      </c>
      <c r="F22" s="29"/>
      <c r="G22" s="147"/>
      <c r="H22" s="147"/>
      <c r="I22" s="147"/>
      <c r="J22" s="147"/>
      <c r="K22" s="147"/>
      <c r="L22" s="147"/>
      <c r="M22" s="147"/>
    </row>
    <row r="23" spans="2:13" s="33" customFormat="1" ht="18" customHeight="1" x14ac:dyDescent="0.2">
      <c r="B23" s="32" t="s">
        <v>46</v>
      </c>
      <c r="C23" s="30">
        <f t="shared" si="0"/>
        <v>55440</v>
      </c>
      <c r="D23" s="138">
        <v>55440</v>
      </c>
      <c r="E23" s="187">
        <f t="shared" si="1"/>
        <v>2.7971491681710257</v>
      </c>
      <c r="F23" s="34"/>
      <c r="G23" s="147"/>
      <c r="H23" s="147"/>
      <c r="I23" s="147"/>
      <c r="J23" s="147"/>
      <c r="K23" s="147"/>
      <c r="L23" s="147"/>
      <c r="M23" s="147"/>
    </row>
    <row r="24" spans="2:13" s="28" customFormat="1" ht="18" customHeight="1" x14ac:dyDescent="0.2">
      <c r="B24" s="32" t="s">
        <v>47</v>
      </c>
      <c r="C24" s="30">
        <f t="shared" si="0"/>
        <v>21291</v>
      </c>
      <c r="D24" s="138">
        <v>21291</v>
      </c>
      <c r="E24" s="187">
        <f t="shared" si="1"/>
        <v>1.0742082059799658</v>
      </c>
      <c r="F24" s="29"/>
      <c r="G24" s="147"/>
      <c r="H24" s="147"/>
      <c r="I24" s="147"/>
      <c r="J24" s="147"/>
      <c r="K24" s="147"/>
      <c r="L24" s="147"/>
      <c r="M24" s="147"/>
    </row>
    <row r="25" spans="2:13" s="28" customFormat="1" ht="18" customHeight="1" x14ac:dyDescent="0.2">
      <c r="B25" s="32" t="s">
        <v>48</v>
      </c>
      <c r="C25" s="30">
        <f t="shared" si="0"/>
        <v>108983</v>
      </c>
      <c r="D25" s="138">
        <v>108983</v>
      </c>
      <c r="E25" s="187">
        <f t="shared" si="1"/>
        <v>5.498587802936199</v>
      </c>
      <c r="F25" s="29"/>
      <c r="G25" s="147"/>
      <c r="H25" s="147"/>
      <c r="I25" s="147"/>
      <c r="J25" s="147"/>
      <c r="K25" s="147"/>
      <c r="L25" s="147"/>
      <c r="M25" s="147"/>
    </row>
    <row r="26" spans="2:13" s="28" customFormat="1" ht="18" customHeight="1" x14ac:dyDescent="0.2">
      <c r="B26" s="32" t="s">
        <v>49</v>
      </c>
      <c r="C26" s="30">
        <f t="shared" si="0"/>
        <v>14358</v>
      </c>
      <c r="D26" s="138">
        <v>14358</v>
      </c>
      <c r="E26" s="188">
        <f t="shared" si="1"/>
        <v>0.72441319907286417</v>
      </c>
      <c r="F26" s="29"/>
      <c r="G26" s="147"/>
      <c r="H26" s="147"/>
      <c r="I26" s="147"/>
      <c r="J26" s="147"/>
      <c r="K26" s="147"/>
      <c r="L26" s="147"/>
      <c r="M26" s="147"/>
    </row>
    <row r="27" spans="2:13" s="28" customFormat="1" ht="18" customHeight="1" x14ac:dyDescent="0.2">
      <c r="B27" s="31" t="s">
        <v>4</v>
      </c>
      <c r="C27" s="30">
        <f t="shared" si="0"/>
        <v>4953</v>
      </c>
      <c r="D27" s="139">
        <v>4953</v>
      </c>
      <c r="E27" s="189">
        <f t="shared" si="1"/>
        <v>0.24989682232956512</v>
      </c>
      <c r="F27" s="29"/>
      <c r="G27" s="147"/>
      <c r="H27" s="147"/>
      <c r="I27" s="147"/>
      <c r="J27" s="147"/>
      <c r="K27" s="147"/>
      <c r="L27" s="147"/>
      <c r="M27" s="147"/>
    </row>
    <row r="28" spans="2:13" s="25" customFormat="1" ht="3.75" customHeight="1" x14ac:dyDescent="0.2">
      <c r="B28" s="26"/>
      <c r="C28" s="27"/>
      <c r="D28" s="26"/>
      <c r="E28" s="194"/>
      <c r="F28"/>
      <c r="G28" s="146"/>
      <c r="H28" s="146"/>
      <c r="I28" s="146"/>
      <c r="J28" s="146"/>
      <c r="K28" s="146"/>
      <c r="L28" s="146"/>
      <c r="M28" s="146"/>
    </row>
    <row r="29" spans="2:13" s="20" customFormat="1" ht="18" customHeight="1" x14ac:dyDescent="0.2">
      <c r="B29" s="24" t="s">
        <v>3</v>
      </c>
      <c r="C29" s="23"/>
      <c r="D29" s="22">
        <f>SUM(D10:D28)</f>
        <v>1982018</v>
      </c>
      <c r="E29" s="191">
        <f>D29*100/$D$29</f>
        <v>100</v>
      </c>
      <c r="F29" s="21"/>
      <c r="G29" s="135"/>
      <c r="H29" s="135"/>
      <c r="I29" s="135"/>
      <c r="J29" s="135"/>
      <c r="K29" s="135"/>
      <c r="L29" s="135"/>
      <c r="M29" s="135"/>
    </row>
    <row r="30" spans="2:13" s="19" customFormat="1" ht="23.25" customHeight="1" x14ac:dyDescent="0.2">
      <c r="B30" s="1053"/>
      <c r="C30" s="1053"/>
      <c r="D30" s="1053"/>
      <c r="E30" s="1053"/>
      <c r="F30" s="1053"/>
      <c r="G30" s="1053"/>
      <c r="H30" s="1053"/>
      <c r="I30" s="1053"/>
      <c r="J30" s="1053"/>
      <c r="K30" s="1053"/>
      <c r="L30" s="1053"/>
      <c r="M30" s="1053"/>
    </row>
    <row r="31" spans="2:13" ht="24" customHeight="1" x14ac:dyDescent="0.2">
      <c r="D31" s="18"/>
    </row>
  </sheetData>
  <mergeCells count="6">
    <mergeCell ref="B30:M30"/>
    <mergeCell ref="B3:F3"/>
    <mergeCell ref="D7:E7"/>
    <mergeCell ref="B7:B8"/>
    <mergeCell ref="B4:M4"/>
    <mergeCell ref="B5:M5"/>
  </mergeCells>
  <conditionalFormatting sqref="D10">
    <cfRule type="cellIs" dxfId="36" priority="21" stopIfTrue="1" operator="notEqual">
      <formula>#REF!+#REF!</formula>
    </cfRule>
  </conditionalFormatting>
  <conditionalFormatting sqref="D11">
    <cfRule type="cellIs" dxfId="35" priority="22" stopIfTrue="1" operator="notEqual">
      <formula>#REF!+#REF!</formula>
    </cfRule>
  </conditionalFormatting>
  <conditionalFormatting sqref="D12">
    <cfRule type="cellIs" dxfId="34" priority="23" stopIfTrue="1" operator="notEqual">
      <formula>#REF!+#REF!</formula>
    </cfRule>
  </conditionalFormatting>
  <conditionalFormatting sqref="D13">
    <cfRule type="cellIs" dxfId="33" priority="24" stopIfTrue="1" operator="notEqual">
      <formula>#REF!+#REF!</formula>
    </cfRule>
  </conditionalFormatting>
  <conditionalFormatting sqref="D14">
    <cfRule type="cellIs" dxfId="32" priority="25" stopIfTrue="1" operator="notEqual">
      <formula>#REF!+#REF!</formula>
    </cfRule>
  </conditionalFormatting>
  <conditionalFormatting sqref="D15">
    <cfRule type="cellIs" dxfId="31" priority="26" stopIfTrue="1" operator="notEqual">
      <formula>#REF!+#REF!</formula>
    </cfRule>
  </conditionalFormatting>
  <conditionalFormatting sqref="D16">
    <cfRule type="cellIs" dxfId="30" priority="27" stopIfTrue="1" operator="notEqual">
      <formula>#REF!+#REF!</formula>
    </cfRule>
  </conditionalFormatting>
  <conditionalFormatting sqref="D17">
    <cfRule type="cellIs" dxfId="29" priority="28" stopIfTrue="1" operator="notEqual">
      <formula>#REF!+#REF!</formula>
    </cfRule>
  </conditionalFormatting>
  <conditionalFormatting sqref="D18">
    <cfRule type="cellIs" dxfId="28" priority="29" stopIfTrue="1" operator="notEqual">
      <formula>#REF!+#REF!</formula>
    </cfRule>
  </conditionalFormatting>
  <conditionalFormatting sqref="D19">
    <cfRule type="cellIs" dxfId="27" priority="30" stopIfTrue="1" operator="notEqual">
      <formula>#REF!+#REF!</formula>
    </cfRule>
  </conditionalFormatting>
  <conditionalFormatting sqref="D20">
    <cfRule type="cellIs" dxfId="26" priority="31" stopIfTrue="1" operator="notEqual">
      <formula>#REF!+#REF!</formula>
    </cfRule>
  </conditionalFormatting>
  <conditionalFormatting sqref="D21">
    <cfRule type="cellIs" dxfId="25" priority="32" stopIfTrue="1" operator="notEqual">
      <formula>#REF!+#REF!</formula>
    </cfRule>
  </conditionalFormatting>
  <conditionalFormatting sqref="D22">
    <cfRule type="cellIs" dxfId="24" priority="33" stopIfTrue="1" operator="notEqual">
      <formula>#REF!+#REF!</formula>
    </cfRule>
  </conditionalFormatting>
  <conditionalFormatting sqref="D23">
    <cfRule type="cellIs" dxfId="23" priority="34" stopIfTrue="1" operator="notEqual">
      <formula>#REF!+#REF!</formula>
    </cfRule>
  </conditionalFormatting>
  <conditionalFormatting sqref="D24">
    <cfRule type="cellIs" dxfId="22" priority="35" stopIfTrue="1" operator="notEqual">
      <formula>#REF!+#REF!</formula>
    </cfRule>
  </conditionalFormatting>
  <conditionalFormatting sqref="D25">
    <cfRule type="cellIs" dxfId="21" priority="36" stopIfTrue="1" operator="notEqual">
      <formula>#REF!+#REF!</formula>
    </cfRule>
  </conditionalFormatting>
  <conditionalFormatting sqref="D26">
    <cfRule type="cellIs" dxfId="20" priority="37" stopIfTrue="1" operator="notEqual">
      <formula>#REF!+#REF!</formula>
    </cfRule>
  </conditionalFormatting>
  <conditionalFormatting sqref="D27">
    <cfRule type="cellIs" dxfId="19" priority="38" stopIfTrue="1" operator="notEqual">
      <formula>#REF!+#REF!</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4.5703125" style="262" customWidth="1"/>
    <col min="8" max="8" width="9.28515625" style="262" customWidth="1"/>
    <col min="9" max="9" width="0.42578125" style="262" customWidth="1"/>
    <col min="10" max="10" width="10.85546875" style="262" customWidth="1"/>
    <col min="11" max="11" width="8.140625" style="262" customWidth="1"/>
    <col min="12" max="12" width="11.5703125" style="262" customWidth="1"/>
    <col min="13" max="13" width="4.140625" style="262" customWidth="1"/>
    <col min="14" max="14" width="6.140625" style="262" customWidth="1"/>
    <col min="15" max="15" width="3.7109375" style="260" customWidth="1"/>
    <col min="16" max="16" width="3.140625" style="262" customWidth="1"/>
    <col min="17" max="17" width="7" style="262" customWidth="1"/>
    <col min="18" max="18" width="5.7109375" style="262" customWidth="1"/>
    <col min="19" max="20" width="11.42578125" style="262"/>
    <col min="21" max="21" width="17.140625" style="262" customWidth="1"/>
    <col min="22" max="16384" width="11.42578125" style="262"/>
  </cols>
  <sheetData>
    <row r="1" spans="1:21" s="202" customFormat="1" ht="15" customHeight="1" x14ac:dyDescent="0.2">
      <c r="B1" s="203"/>
      <c r="C1" s="204"/>
      <c r="F1" s="204"/>
      <c r="I1" s="204"/>
      <c r="O1" s="205"/>
    </row>
    <row r="2" spans="1:21" s="206" customFormat="1" ht="52.5" customHeight="1" x14ac:dyDescent="0.2">
      <c r="B2" s="1054"/>
      <c r="C2" s="1054"/>
      <c r="D2" s="1054"/>
      <c r="E2" s="1054"/>
      <c r="F2" s="1054"/>
      <c r="G2" s="1054"/>
      <c r="H2" s="1054"/>
      <c r="I2" s="1054"/>
      <c r="O2" s="208"/>
    </row>
    <row r="3" spans="1:21" s="209" customFormat="1" ht="4.5" customHeight="1" x14ac:dyDescent="0.2">
      <c r="B3" s="1055"/>
      <c r="C3" s="1055"/>
      <c r="D3" s="1055"/>
      <c r="E3" s="1055"/>
      <c r="F3" s="1055"/>
      <c r="G3" s="1055"/>
      <c r="H3" s="1055"/>
      <c r="I3" s="1055"/>
      <c r="O3" s="208"/>
    </row>
    <row r="4" spans="1:21" s="209" customFormat="1" ht="17.25" customHeight="1" x14ac:dyDescent="0.2">
      <c r="A4" s="1055" t="s">
        <v>405</v>
      </c>
      <c r="B4" s="1055"/>
      <c r="C4" s="1055"/>
      <c r="D4" s="1055"/>
      <c r="E4" s="1055"/>
      <c r="F4" s="1055"/>
      <c r="G4" s="1055"/>
      <c r="H4" s="1055"/>
      <c r="I4" s="1055"/>
      <c r="J4" s="1055"/>
      <c r="K4" s="1055"/>
      <c r="L4" s="1055"/>
      <c r="M4" s="1055"/>
      <c r="N4" s="1055"/>
      <c r="O4" s="1055"/>
      <c r="P4" s="1055"/>
      <c r="Q4" s="1055"/>
      <c r="R4" s="1055"/>
      <c r="S4" s="1055"/>
      <c r="T4" s="1055"/>
      <c r="U4" s="1055"/>
    </row>
    <row r="5" spans="1:21"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row>
    <row r="6" spans="1:21" s="209" customFormat="1" ht="6" customHeight="1" x14ac:dyDescent="0.2">
      <c r="O6" s="208"/>
    </row>
    <row r="7" spans="1:21" s="214" customFormat="1" ht="39.75" customHeight="1" x14ac:dyDescent="0.2">
      <c r="A7" s="210"/>
      <c r="B7" s="1057" t="s">
        <v>15</v>
      </c>
      <c r="C7" s="212"/>
      <c r="D7" s="1066" t="s">
        <v>115</v>
      </c>
      <c r="E7" s="1065"/>
      <c r="F7" s="212"/>
      <c r="G7" s="1066" t="s">
        <v>117</v>
      </c>
      <c r="H7" s="1065"/>
      <c r="I7" s="212"/>
      <c r="J7" s="1066" t="s">
        <v>16</v>
      </c>
      <c r="K7" s="1064"/>
      <c r="L7" s="1065"/>
      <c r="M7" s="431"/>
      <c r="N7" s="431"/>
      <c r="O7" s="432"/>
      <c r="P7" s="432"/>
      <c r="Q7" s="432"/>
      <c r="R7" s="432"/>
      <c r="S7" s="432"/>
      <c r="T7" s="432"/>
      <c r="U7" s="433"/>
    </row>
    <row r="8" spans="1:21" s="220" customFormat="1" ht="26.25" customHeight="1" x14ac:dyDescent="0.2">
      <c r="A8" s="215"/>
      <c r="B8" s="1059"/>
      <c r="C8" s="217"/>
      <c r="D8" s="218" t="s">
        <v>12</v>
      </c>
      <c r="E8" s="219" t="s">
        <v>13</v>
      </c>
      <c r="F8" s="217"/>
      <c r="G8" s="218" t="s">
        <v>12</v>
      </c>
      <c r="H8" s="219" t="s">
        <v>13</v>
      </c>
      <c r="I8" s="217"/>
      <c r="J8" s="218" t="s">
        <v>12</v>
      </c>
      <c r="K8" s="409" t="s">
        <v>119</v>
      </c>
      <c r="L8" s="219" t="s">
        <v>118</v>
      </c>
      <c r="M8" s="434"/>
      <c r="N8" s="435"/>
      <c r="O8" s="310"/>
      <c r="P8" s="310"/>
      <c r="Q8" s="310"/>
      <c r="R8" s="310"/>
      <c r="S8" s="436"/>
      <c r="T8" s="436"/>
      <c r="U8" s="436"/>
    </row>
    <row r="9" spans="1:21" s="224" customFormat="1" ht="4.5" customHeight="1" x14ac:dyDescent="0.2">
      <c r="A9" s="221"/>
      <c r="B9" s="222"/>
      <c r="C9" s="223"/>
      <c r="D9" s="222"/>
      <c r="E9" s="222"/>
      <c r="F9" s="223"/>
      <c r="G9" s="222"/>
      <c r="H9" s="222"/>
      <c r="I9" s="223"/>
      <c r="J9" s="222"/>
      <c r="K9" s="222"/>
      <c r="L9" s="222"/>
      <c r="M9" s="431"/>
      <c r="N9" s="435"/>
      <c r="O9" s="310"/>
      <c r="P9" s="310"/>
      <c r="Q9" s="310"/>
      <c r="R9" s="310"/>
      <c r="S9" s="232"/>
      <c r="T9" s="232"/>
      <c r="U9" s="232"/>
    </row>
    <row r="10" spans="1:21" s="233" customFormat="1" ht="18" customHeight="1" x14ac:dyDescent="0.15">
      <c r="A10" s="225"/>
      <c r="B10" s="226" t="s">
        <v>11</v>
      </c>
      <c r="C10" s="227"/>
      <c r="D10" s="405">
        <v>8472407</v>
      </c>
      <c r="E10" s="186">
        <v>17.879894203889844</v>
      </c>
      <c r="F10" s="227"/>
      <c r="G10" s="228">
        <v>1055830</v>
      </c>
      <c r="H10" s="229">
        <v>16.278233638280728</v>
      </c>
      <c r="I10" s="227"/>
      <c r="J10" s="230">
        <v>422621</v>
      </c>
      <c r="K10" s="577">
        <f t="shared" ref="K10:K27" si="0">J10*100/D10</f>
        <v>4.9882046506972575</v>
      </c>
      <c r="L10" s="231">
        <f>J10*100/G10</f>
        <v>40.027371830692438</v>
      </c>
      <c r="M10" s="305"/>
      <c r="N10" s="306">
        <f>_xlfn.RANK.EQ(L10,L$10:L$29,0)</f>
        <v>1</v>
      </c>
      <c r="O10" s="306">
        <v>1</v>
      </c>
      <c r="P10" s="306">
        <f>MATCH(O10,N$10:N$29,0)</f>
        <v>1</v>
      </c>
      <c r="Q10" s="307" t="str">
        <f>INDEX(B$10:B$29,P10,1)</f>
        <v>Andalucía</v>
      </c>
      <c r="R10" s="437">
        <f>INDEX(L$10:L$29,P10,1)</f>
        <v>40.027371830692438</v>
      </c>
      <c r="S10" s="232"/>
      <c r="T10" s="232"/>
      <c r="U10" s="232"/>
    </row>
    <row r="11" spans="1:21" s="233" customFormat="1" ht="18" customHeight="1" x14ac:dyDescent="0.15">
      <c r="A11" s="225"/>
      <c r="B11" s="234" t="s">
        <v>10</v>
      </c>
      <c r="C11" s="227"/>
      <c r="D11" s="406">
        <v>1326261</v>
      </c>
      <c r="E11" s="187">
        <v>2.7988983964940712</v>
      </c>
      <c r="F11" s="227"/>
      <c r="G11" s="235">
        <v>194402</v>
      </c>
      <c r="H11" s="236">
        <v>2.9971881607352038</v>
      </c>
      <c r="I11" s="227"/>
      <c r="J11" s="237">
        <v>51170</v>
      </c>
      <c r="K11" s="578">
        <f t="shared" si="0"/>
        <v>3.8582149365773404</v>
      </c>
      <c r="L11" s="238">
        <f>J11*100/G11</f>
        <v>26.321745661052869</v>
      </c>
      <c r="M11" s="305"/>
      <c r="N11" s="306">
        <f t="shared" ref="N11:N26" si="1">_xlfn.RANK.EQ(L11,L$10:L$29,0)</f>
        <v>13</v>
      </c>
      <c r="O11" s="306">
        <v>2</v>
      </c>
      <c r="P11" s="306">
        <f t="shared" ref="P11:P27" si="2">MATCH(O11,N$10:N$29,0)</f>
        <v>11</v>
      </c>
      <c r="Q11" s="307" t="str">
        <f t="shared" ref="Q11:Q28" si="3">INDEX(B$10:B$29,P11,1)</f>
        <v>Extremadura</v>
      </c>
      <c r="R11" s="437">
        <f t="shared" ref="R11:R28" si="4">INDEX(L$10:L$29,P11,1)</f>
        <v>35.627241042100245</v>
      </c>
      <c r="S11" s="232"/>
      <c r="T11" s="232"/>
      <c r="U11" s="232"/>
    </row>
    <row r="12" spans="1:21" s="233" customFormat="1" ht="18" customHeight="1" x14ac:dyDescent="0.15">
      <c r="A12" s="225"/>
      <c r="B12" s="234" t="s">
        <v>40</v>
      </c>
      <c r="C12" s="227"/>
      <c r="D12" s="406">
        <v>1011792</v>
      </c>
      <c r="E12" s="187">
        <v>2.1352531714236713</v>
      </c>
      <c r="F12" s="227"/>
      <c r="G12" s="235">
        <v>193502</v>
      </c>
      <c r="H12" s="236">
        <v>2.9833124323750959</v>
      </c>
      <c r="I12" s="227"/>
      <c r="J12" s="237">
        <v>43882</v>
      </c>
      <c r="K12" s="578">
        <f t="shared" si="0"/>
        <v>4.3370574189161406</v>
      </c>
      <c r="L12" s="238">
        <f>J12*100/G12</f>
        <v>22.677801779826567</v>
      </c>
      <c r="M12" s="305"/>
      <c r="N12" s="306">
        <f t="shared" si="1"/>
        <v>17</v>
      </c>
      <c r="O12" s="306">
        <v>3</v>
      </c>
      <c r="P12" s="306">
        <f t="shared" si="2"/>
        <v>7</v>
      </c>
      <c r="Q12" s="307" t="str">
        <f t="shared" si="3"/>
        <v>Castilla y León</v>
      </c>
      <c r="R12" s="438">
        <f t="shared" si="4"/>
        <v>34.90281875495883</v>
      </c>
      <c r="S12" s="232"/>
      <c r="T12" s="232"/>
      <c r="U12" s="232"/>
    </row>
    <row r="13" spans="1:21" s="233" customFormat="1" ht="18" customHeight="1" x14ac:dyDescent="0.15">
      <c r="A13" s="225"/>
      <c r="B13" s="234" t="s">
        <v>41</v>
      </c>
      <c r="C13" s="227"/>
      <c r="D13" s="406">
        <v>1173008</v>
      </c>
      <c r="E13" s="187">
        <v>2.475478213017436</v>
      </c>
      <c r="F13" s="227"/>
      <c r="G13" s="235">
        <v>122308</v>
      </c>
      <c r="H13" s="236">
        <v>1.8856806491867435</v>
      </c>
      <c r="I13" s="227"/>
      <c r="J13" s="237">
        <v>39461</v>
      </c>
      <c r="K13" s="578">
        <f t="shared" si="0"/>
        <v>3.3640861784403859</v>
      </c>
      <c r="L13" s="238">
        <f t="shared" ref="L13:L27" si="5">J13*100/G13</f>
        <v>32.26362952546031</v>
      </c>
      <c r="M13" s="305"/>
      <c r="N13" s="306">
        <f t="shared" si="1"/>
        <v>6</v>
      </c>
      <c r="O13" s="306">
        <v>4</v>
      </c>
      <c r="P13" s="306">
        <f t="shared" si="2"/>
        <v>9</v>
      </c>
      <c r="Q13" s="307" t="str">
        <f t="shared" si="3"/>
        <v>Cataluña</v>
      </c>
      <c r="R13" s="437">
        <f t="shared" si="4"/>
        <v>33.163629700815548</v>
      </c>
      <c r="S13" s="232"/>
      <c r="T13" s="232"/>
      <c r="U13" s="232"/>
    </row>
    <row r="14" spans="1:21" s="233" customFormat="1" ht="18" customHeight="1" x14ac:dyDescent="0.15">
      <c r="A14" s="225"/>
      <c r="B14" s="234" t="s">
        <v>9</v>
      </c>
      <c r="C14" s="227"/>
      <c r="D14" s="406">
        <v>2172944</v>
      </c>
      <c r="E14" s="187">
        <v>4.5857108648082194</v>
      </c>
      <c r="F14" s="227"/>
      <c r="G14" s="235">
        <v>246866</v>
      </c>
      <c r="H14" s="236">
        <v>3.8060506192737567</v>
      </c>
      <c r="I14" s="227"/>
      <c r="J14" s="237">
        <v>57712</v>
      </c>
      <c r="K14" s="578">
        <f t="shared" si="0"/>
        <v>2.6559359099912379</v>
      </c>
      <c r="L14" s="238">
        <f t="shared" si="5"/>
        <v>23.377864914569038</v>
      </c>
      <c r="M14" s="305"/>
      <c r="N14" s="306">
        <f t="shared" si="1"/>
        <v>15</v>
      </c>
      <c r="O14" s="306">
        <v>5</v>
      </c>
      <c r="P14" s="306">
        <f t="shared" si="2"/>
        <v>16</v>
      </c>
      <c r="Q14" s="307" t="str">
        <f t="shared" si="3"/>
        <v>País Vasco</v>
      </c>
      <c r="R14" s="437">
        <f t="shared" si="4"/>
        <v>32.376060555647982</v>
      </c>
      <c r="S14" s="232"/>
      <c r="T14" s="232"/>
      <c r="U14" s="232"/>
    </row>
    <row r="15" spans="1:21" s="233" customFormat="1" ht="18" customHeight="1" x14ac:dyDescent="0.15">
      <c r="A15" s="225"/>
      <c r="B15" s="234" t="s">
        <v>8</v>
      </c>
      <c r="C15" s="227"/>
      <c r="D15" s="407">
        <v>584507</v>
      </c>
      <c r="E15" s="187">
        <v>1.2335247021812148</v>
      </c>
      <c r="F15" s="227"/>
      <c r="G15" s="239">
        <v>99678</v>
      </c>
      <c r="H15" s="236">
        <v>1.5367831683098099</v>
      </c>
      <c r="I15" s="227"/>
      <c r="J15" s="239">
        <v>23164</v>
      </c>
      <c r="K15" s="579">
        <f t="shared" si="0"/>
        <v>3.9629978768432199</v>
      </c>
      <c r="L15" s="238">
        <f t="shared" si="5"/>
        <v>23.23882902947491</v>
      </c>
      <c r="M15" s="305"/>
      <c r="N15" s="306">
        <f t="shared" si="1"/>
        <v>16</v>
      </c>
      <c r="O15" s="306">
        <v>6</v>
      </c>
      <c r="P15" s="306">
        <f t="shared" si="2"/>
        <v>4</v>
      </c>
      <c r="Q15" s="307" t="str">
        <f t="shared" si="3"/>
        <v>Balears, Illes</v>
      </c>
      <c r="R15" s="437">
        <f t="shared" si="4"/>
        <v>32.26362952546031</v>
      </c>
      <c r="S15" s="232"/>
      <c r="T15" s="232"/>
      <c r="U15" s="232"/>
    </row>
    <row r="16" spans="1:21" s="233" customFormat="1" ht="18" customHeight="1" x14ac:dyDescent="0.15">
      <c r="A16" s="225"/>
      <c r="B16" s="234" t="s">
        <v>7</v>
      </c>
      <c r="C16" s="227"/>
      <c r="D16" s="406">
        <v>2383139</v>
      </c>
      <c r="E16" s="187">
        <v>5.0292996067308655</v>
      </c>
      <c r="F16" s="227"/>
      <c r="G16" s="235">
        <v>420966</v>
      </c>
      <c r="H16" s="236">
        <v>6.4902331831568389</v>
      </c>
      <c r="I16" s="227"/>
      <c r="J16" s="237">
        <v>146929</v>
      </c>
      <c r="K16" s="578">
        <f t="shared" si="0"/>
        <v>6.1653558604848477</v>
      </c>
      <c r="L16" s="238">
        <f t="shared" si="5"/>
        <v>34.90281875495883</v>
      </c>
      <c r="M16" s="305"/>
      <c r="N16" s="306">
        <f t="shared" si="1"/>
        <v>3</v>
      </c>
      <c r="O16" s="306">
        <v>7</v>
      </c>
      <c r="P16" s="306">
        <f t="shared" si="2"/>
        <v>17</v>
      </c>
      <c r="Q16" s="307" t="str">
        <f t="shared" si="3"/>
        <v>Rioja, La</v>
      </c>
      <c r="R16" s="437">
        <f t="shared" si="4"/>
        <v>31.814052425162306</v>
      </c>
      <c r="S16" s="232"/>
      <c r="T16" s="232"/>
      <c r="U16" s="232"/>
    </row>
    <row r="17" spans="1:21" s="233" customFormat="1" ht="18" customHeight="1" x14ac:dyDescent="0.15">
      <c r="A17" s="225"/>
      <c r="B17" s="234" t="s">
        <v>43</v>
      </c>
      <c r="C17" s="227"/>
      <c r="D17" s="406">
        <v>2049562</v>
      </c>
      <c r="E17" s="187">
        <v>4.3253294753560434</v>
      </c>
      <c r="F17" s="227"/>
      <c r="G17" s="235">
        <v>289935</v>
      </c>
      <c r="H17" s="236">
        <v>4.4700658912087397</v>
      </c>
      <c r="I17" s="227"/>
      <c r="J17" s="237">
        <v>89947</v>
      </c>
      <c r="K17" s="578">
        <f t="shared" si="0"/>
        <v>4.3885961976266152</v>
      </c>
      <c r="L17" s="238">
        <f t="shared" si="5"/>
        <v>31.023160363529758</v>
      </c>
      <c r="M17" s="305"/>
      <c r="N17" s="306">
        <f t="shared" si="1"/>
        <v>8</v>
      </c>
      <c r="O17" s="306">
        <v>8</v>
      </c>
      <c r="P17" s="306">
        <f t="shared" si="2"/>
        <v>8</v>
      </c>
      <c r="Q17" s="307" t="str">
        <f t="shared" si="3"/>
        <v>Castilla - La Mancha</v>
      </c>
      <c r="R17" s="437">
        <f t="shared" si="4"/>
        <v>31.023160363529758</v>
      </c>
      <c r="S17" s="232"/>
      <c r="T17" s="232"/>
      <c r="U17" s="232"/>
    </row>
    <row r="18" spans="1:21" s="233" customFormat="1" ht="18" customHeight="1" x14ac:dyDescent="0.15">
      <c r="A18" s="225"/>
      <c r="B18" s="234" t="s">
        <v>44</v>
      </c>
      <c r="C18" s="227"/>
      <c r="D18" s="406">
        <v>7763362</v>
      </c>
      <c r="E18" s="187">
        <v>16.383548527177538</v>
      </c>
      <c r="F18" s="227"/>
      <c r="G18" s="235">
        <v>1069708</v>
      </c>
      <c r="H18" s="236">
        <v>16.492197369593594</v>
      </c>
      <c r="I18" s="227"/>
      <c r="J18" s="237">
        <v>354754</v>
      </c>
      <c r="K18" s="578">
        <f t="shared" si="0"/>
        <v>4.5695924008180988</v>
      </c>
      <c r="L18" s="238">
        <f t="shared" si="5"/>
        <v>33.163629700815548</v>
      </c>
      <c r="M18" s="305"/>
      <c r="N18" s="306">
        <f t="shared" si="1"/>
        <v>4</v>
      </c>
      <c r="O18" s="306">
        <v>9</v>
      </c>
      <c r="P18" s="306">
        <f t="shared" si="2"/>
        <v>20</v>
      </c>
      <c r="Q18" s="307" t="str">
        <f t="shared" si="3"/>
        <v>TOTAL</v>
      </c>
      <c r="R18" s="437">
        <f t="shared" si="4"/>
        <v>30.557714858715791</v>
      </c>
      <c r="S18" s="232"/>
      <c r="T18" s="232"/>
      <c r="U18" s="232"/>
    </row>
    <row r="19" spans="1:21" s="233" customFormat="1" ht="18" customHeight="1" x14ac:dyDescent="0.15">
      <c r="A19" s="225"/>
      <c r="B19" s="234" t="s">
        <v>6</v>
      </c>
      <c r="C19" s="227"/>
      <c r="D19" s="406">
        <v>5058138</v>
      </c>
      <c r="E19" s="187">
        <v>10.674531134856359</v>
      </c>
      <c r="F19" s="227"/>
      <c r="G19" s="235">
        <v>656267</v>
      </c>
      <c r="H19" s="236">
        <v>10.11798069300321</v>
      </c>
      <c r="I19" s="227"/>
      <c r="J19" s="237">
        <v>185933</v>
      </c>
      <c r="K19" s="578">
        <f t="shared" si="0"/>
        <v>3.6759178970601436</v>
      </c>
      <c r="L19" s="238">
        <f t="shared" si="5"/>
        <v>28.331913687569237</v>
      </c>
      <c r="M19" s="305"/>
      <c r="N19" s="306">
        <f t="shared" si="1"/>
        <v>10</v>
      </c>
      <c r="O19" s="306">
        <v>10</v>
      </c>
      <c r="P19" s="306">
        <f t="shared" si="2"/>
        <v>10</v>
      </c>
      <c r="Q19" s="307" t="str">
        <f t="shared" si="3"/>
        <v>Comunitat Valenciana</v>
      </c>
      <c r="R19" s="438">
        <f t="shared" si="4"/>
        <v>28.331913687569237</v>
      </c>
      <c r="S19" s="232"/>
      <c r="T19" s="232"/>
      <c r="U19" s="232"/>
    </row>
    <row r="20" spans="1:21" s="233" customFormat="1" ht="18" customHeight="1" x14ac:dyDescent="0.15">
      <c r="A20" s="225"/>
      <c r="B20" s="234" t="s">
        <v>5</v>
      </c>
      <c r="C20" s="227"/>
      <c r="D20" s="406">
        <v>1059501</v>
      </c>
      <c r="E20" s="187">
        <v>2.2359367047540908</v>
      </c>
      <c r="F20" s="227"/>
      <c r="G20" s="235">
        <v>159524</v>
      </c>
      <c r="H20" s="236">
        <v>2.4594574343531583</v>
      </c>
      <c r="I20" s="227"/>
      <c r="J20" s="237">
        <v>56834</v>
      </c>
      <c r="K20" s="578">
        <f t="shared" si="0"/>
        <v>5.364223346650923</v>
      </c>
      <c r="L20" s="238">
        <f t="shared" si="5"/>
        <v>35.627241042100245</v>
      </c>
      <c r="M20" s="305"/>
      <c r="N20" s="306">
        <f t="shared" si="1"/>
        <v>2</v>
      </c>
      <c r="O20" s="306">
        <v>11</v>
      </c>
      <c r="P20" s="306">
        <f t="shared" si="2"/>
        <v>13</v>
      </c>
      <c r="Q20" s="307" t="str">
        <f t="shared" si="3"/>
        <v>Madrid, Comunidad de</v>
      </c>
      <c r="R20" s="437">
        <f t="shared" si="4"/>
        <v>27.993957019675776</v>
      </c>
      <c r="S20" s="232"/>
      <c r="T20" s="232"/>
      <c r="U20" s="232"/>
    </row>
    <row r="21" spans="1:21" s="233" customFormat="1" ht="18" customHeight="1" x14ac:dyDescent="0.15">
      <c r="A21" s="225"/>
      <c r="B21" s="234" t="s">
        <v>38</v>
      </c>
      <c r="C21" s="227"/>
      <c r="D21" s="406">
        <v>2695645</v>
      </c>
      <c r="E21" s="187">
        <v>5.6888021799760837</v>
      </c>
      <c r="F21" s="227"/>
      <c r="G21" s="235">
        <v>485558</v>
      </c>
      <c r="H21" s="236">
        <v>7.4860787900858226</v>
      </c>
      <c r="I21" s="227"/>
      <c r="J21" s="237">
        <v>79633</v>
      </c>
      <c r="K21" s="578">
        <f t="shared" si="0"/>
        <v>2.9541352811664741</v>
      </c>
      <c r="L21" s="238">
        <f t="shared" si="5"/>
        <v>16.400306451546466</v>
      </c>
      <c r="M21" s="305"/>
      <c r="N21" s="306">
        <f t="shared" si="1"/>
        <v>19</v>
      </c>
      <c r="O21" s="306">
        <v>12</v>
      </c>
      <c r="P21" s="306">
        <f t="shared" si="2"/>
        <v>14</v>
      </c>
      <c r="Q21" s="307" t="str">
        <f t="shared" si="3"/>
        <v>Murcia, Región de</v>
      </c>
      <c r="R21" s="437">
        <f t="shared" si="4"/>
        <v>27.524165562026184</v>
      </c>
      <c r="S21" s="232"/>
      <c r="T21" s="232"/>
      <c r="U21" s="232"/>
    </row>
    <row r="22" spans="1:21" s="233" customFormat="1" ht="18" customHeight="1" x14ac:dyDescent="0.15">
      <c r="A22" s="225"/>
      <c r="B22" s="234" t="s">
        <v>45</v>
      </c>
      <c r="C22" s="227"/>
      <c r="D22" s="406">
        <v>6751251</v>
      </c>
      <c r="E22" s="187">
        <v>14.247622148452677</v>
      </c>
      <c r="F22" s="227"/>
      <c r="G22" s="235">
        <v>803577</v>
      </c>
      <c r="H22" s="236">
        <v>12.389129076033749</v>
      </c>
      <c r="I22" s="227"/>
      <c r="J22" s="237">
        <v>224953</v>
      </c>
      <c r="K22" s="578">
        <f t="shared" si="0"/>
        <v>3.3320195027558595</v>
      </c>
      <c r="L22" s="238">
        <f t="shared" si="5"/>
        <v>27.993957019675776</v>
      </c>
      <c r="M22" s="305"/>
      <c r="N22" s="306">
        <f t="shared" si="1"/>
        <v>11</v>
      </c>
      <c r="O22" s="306">
        <v>13</v>
      </c>
      <c r="P22" s="306">
        <f t="shared" si="2"/>
        <v>2</v>
      </c>
      <c r="Q22" s="307" t="str">
        <f t="shared" si="3"/>
        <v>Aragón</v>
      </c>
      <c r="R22" s="437">
        <f t="shared" si="4"/>
        <v>26.321745661052869</v>
      </c>
      <c r="S22" s="232"/>
      <c r="T22" s="232"/>
      <c r="U22" s="232"/>
    </row>
    <row r="23" spans="1:21" s="241" customFormat="1" ht="18" customHeight="1" x14ac:dyDescent="0.15">
      <c r="A23" s="240"/>
      <c r="B23" s="234" t="s">
        <v>46</v>
      </c>
      <c r="C23" s="227"/>
      <c r="D23" s="406">
        <v>1518486</v>
      </c>
      <c r="E23" s="187">
        <v>3.2045638305723356</v>
      </c>
      <c r="F23" s="227"/>
      <c r="G23" s="235">
        <v>201423</v>
      </c>
      <c r="H23" s="236">
        <v>3.1054342594200008</v>
      </c>
      <c r="I23" s="227"/>
      <c r="J23" s="237">
        <v>55440</v>
      </c>
      <c r="K23" s="578">
        <f t="shared" si="0"/>
        <v>3.6510050142049382</v>
      </c>
      <c r="L23" s="238">
        <f t="shared" si="5"/>
        <v>27.524165562026184</v>
      </c>
      <c r="M23" s="305"/>
      <c r="N23" s="306">
        <f t="shared" si="1"/>
        <v>12</v>
      </c>
      <c r="O23" s="306">
        <v>14</v>
      </c>
      <c r="P23" s="306">
        <f t="shared" si="2"/>
        <v>15</v>
      </c>
      <c r="Q23" s="307" t="str">
        <f t="shared" si="3"/>
        <v>Navarra, Comunidad Foral de</v>
      </c>
      <c r="R23" s="437">
        <f t="shared" si="4"/>
        <v>25.781335141615102</v>
      </c>
      <c r="S23" s="232"/>
      <c r="T23" s="232"/>
      <c r="U23" s="232"/>
    </row>
    <row r="24" spans="1:21" s="233" customFormat="1" ht="18" customHeight="1" x14ac:dyDescent="0.15">
      <c r="B24" s="234" t="s">
        <v>47</v>
      </c>
      <c r="C24" s="227"/>
      <c r="D24" s="407">
        <v>661537</v>
      </c>
      <c r="E24" s="187">
        <v>1.396086327292666</v>
      </c>
      <c r="F24" s="227"/>
      <c r="G24" s="239">
        <v>82583</v>
      </c>
      <c r="H24" s="236">
        <v>1.2732214168475393</v>
      </c>
      <c r="I24" s="227"/>
      <c r="J24" s="242">
        <v>21291</v>
      </c>
      <c r="K24" s="580">
        <f t="shared" si="0"/>
        <v>3.2184140871939135</v>
      </c>
      <c r="L24" s="238">
        <f t="shared" si="5"/>
        <v>25.781335141615102</v>
      </c>
      <c r="M24" s="305"/>
      <c r="N24" s="306">
        <f t="shared" si="1"/>
        <v>14</v>
      </c>
      <c r="O24" s="306">
        <v>15</v>
      </c>
      <c r="P24" s="306">
        <f t="shared" si="2"/>
        <v>5</v>
      </c>
      <c r="Q24" s="307" t="str">
        <f t="shared" si="3"/>
        <v>Canarias</v>
      </c>
      <c r="R24" s="437">
        <f t="shared" si="4"/>
        <v>23.377864914569038</v>
      </c>
      <c r="S24" s="232"/>
      <c r="T24" s="232"/>
      <c r="U24" s="232"/>
    </row>
    <row r="25" spans="1:21" s="233" customFormat="1" ht="18" customHeight="1" x14ac:dyDescent="0.15">
      <c r="B25" s="234" t="s">
        <v>48</v>
      </c>
      <c r="C25" s="227"/>
      <c r="D25" s="407">
        <v>2213993</v>
      </c>
      <c r="E25" s="187">
        <v>4.6723393491545773</v>
      </c>
      <c r="F25" s="227"/>
      <c r="G25" s="239">
        <v>336616</v>
      </c>
      <c r="H25" s="236">
        <v>5.1897690862956214</v>
      </c>
      <c r="I25" s="227"/>
      <c r="J25" s="242">
        <v>108983</v>
      </c>
      <c r="K25" s="580">
        <f t="shared" si="0"/>
        <v>4.9224636211586938</v>
      </c>
      <c r="L25" s="238">
        <f t="shared" si="5"/>
        <v>32.376060555647982</v>
      </c>
      <c r="M25" s="305"/>
      <c r="N25" s="306">
        <f t="shared" si="1"/>
        <v>5</v>
      </c>
      <c r="O25" s="306">
        <v>16</v>
      </c>
      <c r="P25" s="306">
        <f t="shared" si="2"/>
        <v>6</v>
      </c>
      <c r="Q25" s="307" t="str">
        <f t="shared" si="3"/>
        <v>Cantabria</v>
      </c>
      <c r="R25" s="438">
        <f t="shared" si="4"/>
        <v>23.23882902947491</v>
      </c>
      <c r="S25" s="232"/>
      <c r="T25" s="232"/>
      <c r="U25" s="232"/>
    </row>
    <row r="26" spans="1:21" s="233" customFormat="1" ht="18" customHeight="1" x14ac:dyDescent="0.15">
      <c r="B26" s="234" t="s">
        <v>49</v>
      </c>
      <c r="C26" s="227"/>
      <c r="D26" s="407">
        <v>319796</v>
      </c>
      <c r="E26" s="188">
        <v>0.67488715388993425</v>
      </c>
      <c r="F26" s="227"/>
      <c r="G26" s="239">
        <v>45131</v>
      </c>
      <c r="H26" s="243">
        <v>0.69580610735558523</v>
      </c>
      <c r="I26" s="227"/>
      <c r="J26" s="242">
        <v>14358</v>
      </c>
      <c r="K26" s="580">
        <f t="shared" si="0"/>
        <v>4.4897372074697621</v>
      </c>
      <c r="L26" s="244">
        <f t="shared" si="5"/>
        <v>31.814052425162306</v>
      </c>
      <c r="M26" s="305"/>
      <c r="N26" s="306">
        <f t="shared" si="1"/>
        <v>7</v>
      </c>
      <c r="O26" s="306">
        <v>17</v>
      </c>
      <c r="P26" s="306">
        <f t="shared" si="2"/>
        <v>3</v>
      </c>
      <c r="Q26" s="307" t="str">
        <f t="shared" si="3"/>
        <v>Asturias, Principado de</v>
      </c>
      <c r="R26" s="437">
        <f t="shared" si="4"/>
        <v>22.677801779826567</v>
      </c>
      <c r="S26" s="232"/>
      <c r="T26" s="232"/>
      <c r="U26" s="232"/>
    </row>
    <row r="27" spans="1:21" s="233" customFormat="1" ht="18" customHeight="1" x14ac:dyDescent="0.15">
      <c r="B27" s="245" t="s">
        <v>4</v>
      </c>
      <c r="C27" s="227"/>
      <c r="D27" s="408">
        <v>169778</v>
      </c>
      <c r="E27" s="189">
        <v>0.35829400997237382</v>
      </c>
      <c r="F27" s="227"/>
      <c r="G27" s="246">
        <v>22272</v>
      </c>
      <c r="H27" s="247">
        <v>0.34337802448480192</v>
      </c>
      <c r="I27" s="227"/>
      <c r="J27" s="248">
        <v>4953</v>
      </c>
      <c r="K27" s="581">
        <f t="shared" si="0"/>
        <v>2.9173391134304798</v>
      </c>
      <c r="L27" s="249">
        <f t="shared" si="5"/>
        <v>22.238685344827587</v>
      </c>
      <c r="M27" s="305"/>
      <c r="N27" s="306">
        <f>_xlfn.RANK.EQ(L27,L$10:L$29,0)</f>
        <v>18</v>
      </c>
      <c r="O27" s="306">
        <v>18</v>
      </c>
      <c r="P27" s="306">
        <f t="shared" si="2"/>
        <v>18</v>
      </c>
      <c r="Q27" s="307" t="str">
        <f t="shared" si="3"/>
        <v>Ceuta y Melilla</v>
      </c>
      <c r="R27" s="437">
        <f t="shared" si="4"/>
        <v>22.238685344827587</v>
      </c>
      <c r="S27" s="232"/>
      <c r="T27" s="232"/>
      <c r="U27" s="232"/>
    </row>
    <row r="28" spans="1:21" s="224" customFormat="1" ht="3.75" customHeight="1" x14ac:dyDescent="0.15">
      <c r="A28" s="221"/>
      <c r="B28" s="222"/>
      <c r="C28" s="223"/>
      <c r="D28" s="222"/>
      <c r="E28" s="250"/>
      <c r="F28" s="223"/>
      <c r="G28" s="222"/>
      <c r="H28" s="250"/>
      <c r="I28" s="223"/>
      <c r="J28" s="222"/>
      <c r="K28" s="222"/>
      <c r="L28" s="251"/>
      <c r="M28" s="305"/>
      <c r="N28" s="310"/>
      <c r="O28" s="310"/>
      <c r="P28" s="306">
        <f>MATCH(O29,N$10:N$29,0)</f>
        <v>12</v>
      </c>
      <c r="Q28" s="307" t="str">
        <f t="shared" si="3"/>
        <v>Galicia</v>
      </c>
      <c r="R28" s="437">
        <f t="shared" si="4"/>
        <v>16.400306451546466</v>
      </c>
      <c r="S28" s="232"/>
      <c r="T28" s="232"/>
      <c r="U28" s="232"/>
    </row>
    <row r="29" spans="1:21" s="252" customFormat="1" ht="18" customHeight="1" x14ac:dyDescent="0.15">
      <c r="B29" s="253" t="s">
        <v>3</v>
      </c>
      <c r="C29" s="212"/>
      <c r="D29" s="254">
        <f>SUM(D10:D27)</f>
        <v>47385107</v>
      </c>
      <c r="E29" s="255">
        <f>SUM(E10:E27)</f>
        <v>100</v>
      </c>
      <c r="F29" s="212"/>
      <c r="G29" s="254">
        <f>SUM(G10:G27)</f>
        <v>6486146</v>
      </c>
      <c r="H29" s="255">
        <f>SUM(H10:H27)</f>
        <v>99.999999999999986</v>
      </c>
      <c r="I29" s="212"/>
      <c r="J29" s="254">
        <f>SUM(J10:J27)</f>
        <v>1982018</v>
      </c>
      <c r="K29" s="410">
        <f>J29*100/D29</f>
        <v>4.1827867983921614</v>
      </c>
      <c r="L29" s="256">
        <f>J29*100/G29</f>
        <v>30.557714858715791</v>
      </c>
      <c r="M29" s="305"/>
      <c r="N29" s="306">
        <f>_xlfn.RANK.EQ(L29,L$10:L$29,0)</f>
        <v>9</v>
      </c>
      <c r="O29" s="306">
        <v>19</v>
      </c>
      <c r="P29" s="310"/>
      <c r="Q29" s="310"/>
      <c r="R29" s="439"/>
      <c r="S29" s="440"/>
      <c r="T29" s="440"/>
      <c r="U29" s="440"/>
    </row>
    <row r="30" spans="1:21" s="257" customFormat="1" ht="5.25" customHeight="1" x14ac:dyDescent="0.2">
      <c r="B30" s="258" t="s">
        <v>42</v>
      </c>
      <c r="C30" s="259"/>
      <c r="D30" s="259"/>
      <c r="E30" s="259"/>
      <c r="F30" s="259"/>
      <c r="G30" s="259"/>
      <c r="H30" s="259"/>
      <c r="I30" s="259"/>
      <c r="O30" s="260"/>
    </row>
    <row r="31" spans="1:21" s="252" customFormat="1" ht="5.25" customHeight="1" x14ac:dyDescent="0.2">
      <c r="B31" s="258" t="s">
        <v>50</v>
      </c>
      <c r="C31" s="261"/>
      <c r="D31" s="261"/>
      <c r="E31" s="261"/>
      <c r="F31" s="261"/>
      <c r="G31" s="261"/>
      <c r="H31" s="261"/>
      <c r="I31" s="261"/>
      <c r="O31" s="260"/>
    </row>
    <row r="32" spans="1:21" s="252" customFormat="1" ht="13.5" customHeight="1" x14ac:dyDescent="0.2">
      <c r="B32" s="1053" t="s">
        <v>494</v>
      </c>
      <c r="C32" s="1053"/>
      <c r="D32" s="1053"/>
      <c r="E32" s="1053"/>
      <c r="F32" s="1053"/>
      <c r="G32" s="1053"/>
      <c r="H32" s="1053"/>
      <c r="I32" s="1053"/>
      <c r="J32" s="1053"/>
      <c r="K32" s="1053"/>
      <c r="L32" s="1053"/>
      <c r="M32" s="1053"/>
      <c r="O32" s="260"/>
    </row>
    <row r="33" spans="2:19" ht="24.75" customHeight="1" x14ac:dyDescent="0.2">
      <c r="B33" s="1075" t="s">
        <v>251</v>
      </c>
      <c r="C33" s="1075"/>
      <c r="D33" s="1075"/>
      <c r="E33" s="1075"/>
      <c r="F33" s="1075"/>
      <c r="G33" s="1075"/>
      <c r="H33" s="1075"/>
      <c r="I33" s="1075"/>
      <c r="J33" s="1075"/>
      <c r="K33" s="1075"/>
      <c r="L33" s="1075"/>
      <c r="M33" s="1075"/>
      <c r="N33" s="1075"/>
      <c r="O33" s="1075"/>
      <c r="P33" s="1075"/>
      <c r="Q33" s="1075"/>
      <c r="R33" s="263"/>
      <c r="S33" s="263"/>
    </row>
    <row r="34" spans="2:19" ht="4.5" customHeight="1" x14ac:dyDescent="0.2">
      <c r="B34" s="1076"/>
      <c r="C34" s="1076"/>
      <c r="D34" s="1076"/>
      <c r="E34" s="1076"/>
      <c r="F34" s="1076"/>
      <c r="G34" s="1076"/>
      <c r="H34" s="1076"/>
      <c r="I34" s="1076"/>
      <c r="J34" s="1076"/>
      <c r="K34" s="1076"/>
      <c r="L34" s="1076"/>
      <c r="M34" s="1076"/>
      <c r="N34" s="1076"/>
      <c r="O34" s="1076"/>
      <c r="P34" s="1076"/>
      <c r="Q34" s="582"/>
      <c r="R34" s="263"/>
      <c r="S34" s="263"/>
    </row>
    <row r="37" spans="2:19" x14ac:dyDescent="0.2">
      <c r="L37" s="264"/>
      <c r="M37" s="264"/>
      <c r="N37" s="264"/>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4"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2"/>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8.42578125" style="262" bestFit="1" customWidth="1"/>
    <col min="14" max="14" width="8.42578125" style="262" customWidth="1"/>
    <col min="15" max="15" width="8.42578125" style="262" bestFit="1" customWidth="1"/>
    <col min="16" max="16" width="0.42578125" style="262" customWidth="1"/>
    <col min="17" max="17" width="8.5703125" style="262" bestFit="1" customWidth="1"/>
    <col min="18" max="18" width="6.85546875" style="262" customWidth="1"/>
    <col min="19" max="19" width="8.42578125" style="262" customWidth="1"/>
    <col min="20" max="20" width="6.85546875" style="262" bestFit="1" customWidth="1"/>
    <col min="21" max="21" width="8.42578125" style="262" customWidth="1"/>
    <col min="22" max="22" width="6.85546875" style="262" bestFit="1" customWidth="1"/>
    <col min="23" max="23" width="0.42578125" style="262" customWidth="1"/>
    <col min="24" max="24" width="10.28515625" style="262" bestFit="1" customWidth="1"/>
    <col min="25" max="25" width="7" style="262" customWidth="1"/>
    <col min="26" max="26" width="8.42578125" style="262" customWidth="1"/>
    <col min="27" max="27" width="6.85546875" style="262" bestFit="1" customWidth="1"/>
    <col min="28" max="28" width="8.42578125" style="262" customWidth="1"/>
    <col min="29" max="29" width="6.855468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4"/>
      <c r="C2" s="1054"/>
    </row>
    <row r="3" spans="1:53" s="209" customFormat="1" ht="4.5" customHeight="1" x14ac:dyDescent="0.2">
      <c r="B3" s="1055"/>
      <c r="C3" s="1055"/>
    </row>
    <row r="4" spans="1:53" s="209" customFormat="1" ht="17.25" customHeight="1" x14ac:dyDescent="0.2">
      <c r="A4" s="1055" t="s">
        <v>406</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row>
    <row r="5" spans="1:53"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53" s="209" customFormat="1" ht="6" customHeight="1" x14ac:dyDescent="0.2"/>
    <row r="7" spans="1:53" s="214" customFormat="1" ht="12.75" customHeight="1" x14ac:dyDescent="0.2">
      <c r="A7" s="210"/>
      <c r="B7" s="1057" t="s">
        <v>15</v>
      </c>
      <c r="C7" s="212"/>
      <c r="D7" s="1060" t="s">
        <v>16</v>
      </c>
      <c r="E7" s="1061"/>
      <c r="F7" s="1061"/>
      <c r="G7" s="1061"/>
      <c r="H7" s="1061"/>
      <c r="I7" s="569"/>
      <c r="J7" s="1064"/>
      <c r="K7" s="1064"/>
      <c r="L7" s="1064"/>
      <c r="M7" s="1064"/>
      <c r="N7" s="1064"/>
      <c r="O7" s="1064"/>
      <c r="P7" s="569"/>
      <c r="Q7" s="1064"/>
      <c r="R7" s="1064"/>
      <c r="S7" s="1064"/>
      <c r="T7" s="1064"/>
      <c r="U7" s="1064"/>
      <c r="V7" s="1064"/>
      <c r="W7" s="569"/>
      <c r="X7" s="1064"/>
      <c r="Y7" s="1064"/>
      <c r="Z7" s="1064"/>
      <c r="AA7" s="1064"/>
      <c r="AB7" s="1064"/>
      <c r="AC7" s="1065"/>
      <c r="AD7" s="431"/>
      <c r="AE7" s="431"/>
      <c r="AF7" s="432"/>
      <c r="AG7" s="432"/>
      <c r="AH7" s="432"/>
      <c r="AI7" s="432"/>
      <c r="AJ7" s="432"/>
      <c r="AK7" s="432"/>
      <c r="AL7" s="433"/>
    </row>
    <row r="8" spans="1:53" s="214" customFormat="1" ht="33.75" customHeight="1" x14ac:dyDescent="0.2">
      <c r="A8" s="210"/>
      <c r="B8" s="1058"/>
      <c r="C8" s="212"/>
      <c r="D8" s="1062"/>
      <c r="E8" s="1063"/>
      <c r="F8" s="1063"/>
      <c r="G8" s="1063"/>
      <c r="H8" s="1063"/>
      <c r="I8" s="502"/>
      <c r="J8" s="1066" t="s">
        <v>180</v>
      </c>
      <c r="K8" s="1064"/>
      <c r="L8" s="1064"/>
      <c r="M8" s="1064"/>
      <c r="N8" s="1064"/>
      <c r="O8" s="1065"/>
      <c r="P8" s="212"/>
      <c r="Q8" s="1066" t="s">
        <v>181</v>
      </c>
      <c r="R8" s="1064"/>
      <c r="S8" s="1064"/>
      <c r="T8" s="1064"/>
      <c r="U8" s="1064"/>
      <c r="V8" s="1065"/>
      <c r="W8" s="212"/>
      <c r="X8" s="1066" t="s">
        <v>182</v>
      </c>
      <c r="Y8" s="1064"/>
      <c r="Z8" s="1064"/>
      <c r="AA8" s="1064"/>
      <c r="AB8" s="1064"/>
      <c r="AC8" s="1065"/>
      <c r="AD8" s="431"/>
      <c r="AE8" s="431"/>
      <c r="AF8" s="432"/>
      <c r="AG8" s="432"/>
      <c r="AH8" s="432"/>
      <c r="AI8" s="432"/>
      <c r="AJ8" s="432"/>
      <c r="AK8" s="432"/>
      <c r="AL8" s="433"/>
    </row>
    <row r="9" spans="1:53" s="214" customFormat="1" ht="21.75" customHeight="1" x14ac:dyDescent="0.2">
      <c r="A9" s="210"/>
      <c r="B9" s="1058"/>
      <c r="C9" s="212"/>
      <c r="D9" s="1067" t="s">
        <v>12</v>
      </c>
      <c r="E9" s="1048" t="s">
        <v>27</v>
      </c>
      <c r="F9" s="1049"/>
      <c r="G9" s="1049" t="s">
        <v>26</v>
      </c>
      <c r="H9" s="1050"/>
      <c r="I9" s="212"/>
      <c r="J9" s="1051" t="s">
        <v>12</v>
      </c>
      <c r="K9" s="1046" t="s">
        <v>221</v>
      </c>
      <c r="L9" s="1048" t="s">
        <v>27</v>
      </c>
      <c r="M9" s="1049"/>
      <c r="N9" s="1049" t="s">
        <v>26</v>
      </c>
      <c r="O9" s="1050"/>
      <c r="P9" s="212"/>
      <c r="Q9" s="1051" t="s">
        <v>12</v>
      </c>
      <c r="R9" s="1046" t="s">
        <v>221</v>
      </c>
      <c r="S9" s="1048" t="s">
        <v>27</v>
      </c>
      <c r="T9" s="1049"/>
      <c r="U9" s="1049" t="s">
        <v>26</v>
      </c>
      <c r="V9" s="1050"/>
      <c r="W9" s="212"/>
      <c r="X9" s="1051" t="s">
        <v>12</v>
      </c>
      <c r="Y9" s="1046" t="s">
        <v>221</v>
      </c>
      <c r="Z9" s="1048" t="s">
        <v>27</v>
      </c>
      <c r="AA9" s="1049"/>
      <c r="AB9" s="1049" t="s">
        <v>26</v>
      </c>
      <c r="AC9" s="1050"/>
      <c r="AD9" s="431"/>
      <c r="AE9" s="431"/>
      <c r="AF9" s="432"/>
      <c r="AG9" s="432"/>
      <c r="AH9" s="432"/>
      <c r="AI9" s="432"/>
      <c r="AJ9" s="432"/>
      <c r="AK9" s="432"/>
      <c r="AL9" s="433"/>
    </row>
    <row r="10" spans="1:53" s="220" customFormat="1" ht="36.75" customHeight="1" x14ac:dyDescent="0.2">
      <c r="A10" s="215"/>
      <c r="B10" s="1059"/>
      <c r="C10" s="217"/>
      <c r="D10" s="1068"/>
      <c r="E10" s="409" t="s">
        <v>12</v>
      </c>
      <c r="F10" s="409" t="s">
        <v>221</v>
      </c>
      <c r="G10" s="409" t="s">
        <v>12</v>
      </c>
      <c r="H10" s="219" t="s">
        <v>221</v>
      </c>
      <c r="I10" s="217"/>
      <c r="J10" s="1052"/>
      <c r="K10" s="1047"/>
      <c r="L10" s="409" t="s">
        <v>12</v>
      </c>
      <c r="M10" s="409" t="s">
        <v>222</v>
      </c>
      <c r="N10" s="409" t="s">
        <v>12</v>
      </c>
      <c r="O10" s="219" t="s">
        <v>222</v>
      </c>
      <c r="P10" s="217"/>
      <c r="Q10" s="1052"/>
      <c r="R10" s="1047"/>
      <c r="S10" s="409" t="s">
        <v>12</v>
      </c>
      <c r="T10" s="409" t="s">
        <v>222</v>
      </c>
      <c r="U10" s="409" t="s">
        <v>12</v>
      </c>
      <c r="V10" s="219" t="s">
        <v>222</v>
      </c>
      <c r="W10" s="217"/>
      <c r="X10" s="1052"/>
      <c r="Y10" s="1047"/>
      <c r="Z10" s="409" t="s">
        <v>12</v>
      </c>
      <c r="AA10" s="409" t="s">
        <v>222</v>
      </c>
      <c r="AB10" s="409" t="s">
        <v>12</v>
      </c>
      <c r="AC10" s="219" t="s">
        <v>222</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422621</v>
      </c>
      <c r="E12" s="739">
        <f>L12+S12+Z12</f>
        <v>263232</v>
      </c>
      <c r="F12" s="748">
        <f>E12/$D12*100</f>
        <v>62.285593948242045</v>
      </c>
      <c r="G12" s="739">
        <f>N12+U12+AB12</f>
        <v>159389</v>
      </c>
      <c r="H12" s="231">
        <f>G12/$D12*100</f>
        <v>37.714406051757962</v>
      </c>
      <c r="I12" s="227"/>
      <c r="J12" s="228">
        <v>117852</v>
      </c>
      <c r="K12" s="751">
        <v>27.885978216889363</v>
      </c>
      <c r="L12" s="745">
        <v>50264</v>
      </c>
      <c r="M12" s="748">
        <v>42.650103519668733</v>
      </c>
      <c r="N12" s="745">
        <v>67588</v>
      </c>
      <c r="O12" s="229">
        <v>57.349896480331267</v>
      </c>
      <c r="P12" s="227"/>
      <c r="Q12" s="228">
        <v>107817</v>
      </c>
      <c r="R12" s="751">
        <v>25.511510313022779</v>
      </c>
      <c r="S12" s="745">
        <v>71619</v>
      </c>
      <c r="T12" s="748">
        <v>66.426444809260133</v>
      </c>
      <c r="U12" s="745">
        <v>36198</v>
      </c>
      <c r="V12" s="229">
        <v>33.57355519073986</v>
      </c>
      <c r="W12" s="227"/>
      <c r="X12" s="228">
        <v>196952</v>
      </c>
      <c r="Y12" s="751">
        <v>46.602511470087855</v>
      </c>
      <c r="Z12" s="745">
        <v>141349</v>
      </c>
      <c r="AA12" s="748">
        <v>71.768248101060166</v>
      </c>
      <c r="AB12" s="745">
        <v>55603</v>
      </c>
      <c r="AC12" s="229">
        <f t="shared" ref="AC12:AC29" si="0">AB12/$X12*100</f>
        <v>28.231751898939844</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51170</v>
      </c>
      <c r="E13" s="740">
        <f t="shared" ref="E13:E29" si="2">L13+S13+Z13</f>
        <v>32904</v>
      </c>
      <c r="F13" s="578">
        <f t="shared" ref="F13:H29" si="3">E13/$D13*100</f>
        <v>64.303302716435411</v>
      </c>
      <c r="G13" s="740">
        <f t="shared" ref="G13:G29" si="4">N13+U13+AB13</f>
        <v>18266</v>
      </c>
      <c r="H13" s="238">
        <f t="shared" si="3"/>
        <v>35.696697283564589</v>
      </c>
      <c r="I13" s="227"/>
      <c r="J13" s="235">
        <v>9991</v>
      </c>
      <c r="K13" s="752">
        <v>19.525112370529605</v>
      </c>
      <c r="L13" s="746">
        <v>4321</v>
      </c>
      <c r="M13" s="749">
        <v>43.248924031628469</v>
      </c>
      <c r="N13" s="746">
        <v>5670</v>
      </c>
      <c r="O13" s="236">
        <v>56.751075968371531</v>
      </c>
      <c r="P13" s="227"/>
      <c r="Q13" s="235">
        <v>9951</v>
      </c>
      <c r="R13" s="752">
        <v>19.446941567324604</v>
      </c>
      <c r="S13" s="746">
        <v>6157</v>
      </c>
      <c r="T13" s="749">
        <v>61.873178575017583</v>
      </c>
      <c r="U13" s="746">
        <v>3794</v>
      </c>
      <c r="V13" s="236">
        <v>38.126821424982417</v>
      </c>
      <c r="W13" s="227"/>
      <c r="X13" s="235">
        <v>31228</v>
      </c>
      <c r="Y13" s="752">
        <v>61.027946062145787</v>
      </c>
      <c r="Z13" s="746">
        <v>22426</v>
      </c>
      <c r="AA13" s="749">
        <v>71.813756884846939</v>
      </c>
      <c r="AB13" s="746">
        <v>8802</v>
      </c>
      <c r="AC13" s="236">
        <f t="shared" si="0"/>
        <v>28.186243115153069</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43882</v>
      </c>
      <c r="E14" s="740">
        <f t="shared" si="2"/>
        <v>28416</v>
      </c>
      <c r="F14" s="578">
        <f t="shared" si="3"/>
        <v>64.755480607082632</v>
      </c>
      <c r="G14" s="740">
        <f t="shared" si="4"/>
        <v>15466</v>
      </c>
      <c r="H14" s="238">
        <f t="shared" si="3"/>
        <v>35.244519392917368</v>
      </c>
      <c r="I14" s="227"/>
      <c r="J14" s="235">
        <v>9847</v>
      </c>
      <c r="K14" s="752">
        <v>22.43972471628458</v>
      </c>
      <c r="L14" s="746">
        <v>4153</v>
      </c>
      <c r="M14" s="749">
        <v>42.175281811719309</v>
      </c>
      <c r="N14" s="746">
        <v>5694</v>
      </c>
      <c r="O14" s="236">
        <v>57.824718188280698</v>
      </c>
      <c r="P14" s="227"/>
      <c r="Q14" s="235">
        <v>9691</v>
      </c>
      <c r="R14" s="752">
        <v>22.084225878492319</v>
      </c>
      <c r="S14" s="746">
        <v>5969</v>
      </c>
      <c r="T14" s="749">
        <v>61.593230832731408</v>
      </c>
      <c r="U14" s="746">
        <v>3722</v>
      </c>
      <c r="V14" s="236">
        <v>38.4067691672686</v>
      </c>
      <c r="W14" s="227"/>
      <c r="X14" s="235">
        <v>24344</v>
      </c>
      <c r="Y14" s="752">
        <v>55.476049405223094</v>
      </c>
      <c r="Z14" s="746">
        <v>18294</v>
      </c>
      <c r="AA14" s="749">
        <v>75.147880381202754</v>
      </c>
      <c r="AB14" s="746">
        <v>6050</v>
      </c>
      <c r="AC14" s="236">
        <f t="shared" si="0"/>
        <v>24.852119618797239</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39461</v>
      </c>
      <c r="E15" s="740">
        <f t="shared" si="2"/>
        <v>24196</v>
      </c>
      <c r="F15" s="578">
        <f t="shared" si="3"/>
        <v>61.316236283925903</v>
      </c>
      <c r="G15" s="740">
        <f t="shared" si="4"/>
        <v>15265</v>
      </c>
      <c r="H15" s="238">
        <f t="shared" si="3"/>
        <v>38.683763716074097</v>
      </c>
      <c r="I15" s="227"/>
      <c r="J15" s="235">
        <v>10965</v>
      </c>
      <c r="K15" s="752">
        <v>27.786928866475762</v>
      </c>
      <c r="L15" s="746">
        <v>4748</v>
      </c>
      <c r="M15" s="749">
        <v>43.30141358869129</v>
      </c>
      <c r="N15" s="746">
        <v>6217</v>
      </c>
      <c r="O15" s="236">
        <v>56.698586411308703</v>
      </c>
      <c r="P15" s="227"/>
      <c r="Q15" s="235">
        <v>9271</v>
      </c>
      <c r="R15" s="752">
        <v>23.494082765261904</v>
      </c>
      <c r="S15" s="746">
        <v>5574</v>
      </c>
      <c r="T15" s="749">
        <v>60.122964081544609</v>
      </c>
      <c r="U15" s="746">
        <v>3697</v>
      </c>
      <c r="V15" s="236">
        <v>39.877035918455398</v>
      </c>
      <c r="W15" s="227"/>
      <c r="X15" s="235">
        <v>19225</v>
      </c>
      <c r="Y15" s="752">
        <v>48.71898836826233</v>
      </c>
      <c r="Z15" s="746">
        <v>13874</v>
      </c>
      <c r="AA15" s="749">
        <v>72.166449934980491</v>
      </c>
      <c r="AB15" s="746">
        <v>5351</v>
      </c>
      <c r="AC15" s="236">
        <f t="shared" si="0"/>
        <v>27.833550065019509</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57712</v>
      </c>
      <c r="E16" s="740">
        <f t="shared" si="2"/>
        <v>34098</v>
      </c>
      <c r="F16" s="578">
        <f t="shared" si="3"/>
        <v>59.083032991405602</v>
      </c>
      <c r="G16" s="740">
        <f t="shared" si="4"/>
        <v>23614</v>
      </c>
      <c r="H16" s="238">
        <f t="shared" si="3"/>
        <v>40.916967008594405</v>
      </c>
      <c r="I16" s="227"/>
      <c r="J16" s="235">
        <v>20413</v>
      </c>
      <c r="K16" s="752">
        <v>35.370460216246187</v>
      </c>
      <c r="L16" s="746">
        <v>8524</v>
      </c>
      <c r="M16" s="749">
        <v>41.757703424288444</v>
      </c>
      <c r="N16" s="746">
        <v>11889</v>
      </c>
      <c r="O16" s="236">
        <v>58.242296575711563</v>
      </c>
      <c r="P16" s="227"/>
      <c r="Q16" s="235">
        <v>13098</v>
      </c>
      <c r="R16" s="752">
        <v>22.695453285278624</v>
      </c>
      <c r="S16" s="746">
        <v>7897</v>
      </c>
      <c r="T16" s="749">
        <v>60.291647579783167</v>
      </c>
      <c r="U16" s="746">
        <v>5201</v>
      </c>
      <c r="V16" s="236">
        <v>39.708352420216826</v>
      </c>
      <c r="W16" s="227"/>
      <c r="X16" s="235">
        <v>24201</v>
      </c>
      <c r="Y16" s="752">
        <v>41.934086498475189</v>
      </c>
      <c r="Z16" s="746">
        <v>17677</v>
      </c>
      <c r="AA16" s="749">
        <v>73.042436262964344</v>
      </c>
      <c r="AB16" s="746">
        <v>6524</v>
      </c>
      <c r="AC16" s="236">
        <f t="shared" si="0"/>
        <v>26.957563737035663</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23164</v>
      </c>
      <c r="E17" s="741">
        <f t="shared" si="2"/>
        <v>14264</v>
      </c>
      <c r="F17" s="579">
        <f t="shared" si="3"/>
        <v>61.578311172509068</v>
      </c>
      <c r="G17" s="741">
        <f t="shared" si="4"/>
        <v>8900</v>
      </c>
      <c r="H17" s="238">
        <f t="shared" si="3"/>
        <v>38.421688827490932</v>
      </c>
      <c r="I17" s="227"/>
      <c r="J17" s="239">
        <v>6450</v>
      </c>
      <c r="K17" s="753">
        <v>27.844931790709719</v>
      </c>
      <c r="L17" s="741">
        <v>2752</v>
      </c>
      <c r="M17" s="579">
        <v>42.666666666666671</v>
      </c>
      <c r="N17" s="741">
        <v>3698</v>
      </c>
      <c r="O17" s="236">
        <v>57.333333333333336</v>
      </c>
      <c r="P17" s="227"/>
      <c r="Q17" s="239">
        <v>4928</v>
      </c>
      <c r="R17" s="753">
        <v>21.274391296839923</v>
      </c>
      <c r="S17" s="741">
        <v>2836</v>
      </c>
      <c r="T17" s="579">
        <v>57.548701298701296</v>
      </c>
      <c r="U17" s="741">
        <v>2092</v>
      </c>
      <c r="V17" s="236">
        <v>42.451298701298704</v>
      </c>
      <c r="W17" s="227"/>
      <c r="X17" s="239">
        <v>11786</v>
      </c>
      <c r="Y17" s="753">
        <v>50.880676912450355</v>
      </c>
      <c r="Z17" s="741">
        <v>8676</v>
      </c>
      <c r="AA17" s="579">
        <v>73.612760902765999</v>
      </c>
      <c r="AB17" s="741">
        <v>3110</v>
      </c>
      <c r="AC17" s="236">
        <f t="shared" si="0"/>
        <v>26.387239097234005</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146929</v>
      </c>
      <c r="E18" s="740">
        <f t="shared" si="2"/>
        <v>91724</v>
      </c>
      <c r="F18" s="578">
        <f t="shared" si="3"/>
        <v>62.427430936030326</v>
      </c>
      <c r="G18" s="740">
        <f t="shared" si="4"/>
        <v>55205</v>
      </c>
      <c r="H18" s="238">
        <f t="shared" si="3"/>
        <v>37.572569063969674</v>
      </c>
      <c r="I18" s="227"/>
      <c r="J18" s="235">
        <v>30135</v>
      </c>
      <c r="K18" s="752">
        <v>20.509906145144935</v>
      </c>
      <c r="L18" s="746">
        <v>12651</v>
      </c>
      <c r="M18" s="749">
        <v>41.981085116973624</v>
      </c>
      <c r="N18" s="746">
        <v>17484</v>
      </c>
      <c r="O18" s="236">
        <v>58.018914883026383</v>
      </c>
      <c r="P18" s="227"/>
      <c r="Q18" s="235">
        <v>26644</v>
      </c>
      <c r="R18" s="752">
        <v>18.133928632196504</v>
      </c>
      <c r="S18" s="746">
        <v>15450</v>
      </c>
      <c r="T18" s="749">
        <v>57.986788770454886</v>
      </c>
      <c r="U18" s="746">
        <v>11194</v>
      </c>
      <c r="V18" s="236">
        <v>42.013211229545114</v>
      </c>
      <c r="W18" s="227"/>
      <c r="X18" s="235">
        <v>90150</v>
      </c>
      <c r="Y18" s="752">
        <v>61.356165222658568</v>
      </c>
      <c r="Z18" s="746">
        <v>63623</v>
      </c>
      <c r="AA18" s="749">
        <v>70.574597892401556</v>
      </c>
      <c r="AB18" s="746">
        <v>26527</v>
      </c>
      <c r="AC18" s="236">
        <f t="shared" si="0"/>
        <v>29.425402107598448</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89947</v>
      </c>
      <c r="E19" s="740">
        <f t="shared" si="2"/>
        <v>56878</v>
      </c>
      <c r="F19" s="578">
        <f t="shared" si="3"/>
        <v>63.235016176192651</v>
      </c>
      <c r="G19" s="740">
        <f t="shared" si="4"/>
        <v>33069</v>
      </c>
      <c r="H19" s="238">
        <f t="shared" si="3"/>
        <v>36.764983823807349</v>
      </c>
      <c r="I19" s="227"/>
      <c r="J19" s="235">
        <v>20811</v>
      </c>
      <c r="K19" s="752">
        <v>23.136958431076078</v>
      </c>
      <c r="L19" s="746">
        <v>8952</v>
      </c>
      <c r="M19" s="749">
        <v>43.015712844168952</v>
      </c>
      <c r="N19" s="746">
        <v>11859</v>
      </c>
      <c r="O19" s="236">
        <v>56.984287155831048</v>
      </c>
      <c r="P19" s="227"/>
      <c r="Q19" s="235">
        <v>17738</v>
      </c>
      <c r="R19" s="752">
        <v>19.720502073443249</v>
      </c>
      <c r="S19" s="746">
        <v>11296</v>
      </c>
      <c r="T19" s="749">
        <v>63.6824895704138</v>
      </c>
      <c r="U19" s="746">
        <v>6442</v>
      </c>
      <c r="V19" s="236">
        <v>36.3175104295862</v>
      </c>
      <c r="W19" s="227"/>
      <c r="X19" s="235">
        <v>51398</v>
      </c>
      <c r="Y19" s="752">
        <v>57.142539495480669</v>
      </c>
      <c r="Z19" s="746">
        <v>36630</v>
      </c>
      <c r="AA19" s="749">
        <v>71.267364488890621</v>
      </c>
      <c r="AB19" s="746">
        <v>14768</v>
      </c>
      <c r="AC19" s="236">
        <f t="shared" si="0"/>
        <v>28.732635511109383</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354754</v>
      </c>
      <c r="E20" s="740">
        <f t="shared" si="2"/>
        <v>224429</v>
      </c>
      <c r="F20" s="578">
        <f t="shared" si="3"/>
        <v>63.263275396471919</v>
      </c>
      <c r="G20" s="740">
        <f t="shared" si="4"/>
        <v>130325</v>
      </c>
      <c r="H20" s="238">
        <f t="shared" si="3"/>
        <v>36.736724603528074</v>
      </c>
      <c r="I20" s="227"/>
      <c r="J20" s="235">
        <v>87883</v>
      </c>
      <c r="K20" s="752">
        <v>24.772941249429181</v>
      </c>
      <c r="L20" s="746">
        <v>38750</v>
      </c>
      <c r="M20" s="749">
        <v>44.092714176803248</v>
      </c>
      <c r="N20" s="746">
        <v>49133</v>
      </c>
      <c r="O20" s="236">
        <v>55.907285823196752</v>
      </c>
      <c r="P20" s="227"/>
      <c r="Q20" s="235">
        <v>80052</v>
      </c>
      <c r="R20" s="752">
        <v>22.565496090248455</v>
      </c>
      <c r="S20" s="746">
        <v>50189</v>
      </c>
      <c r="T20" s="749">
        <v>62.695497926347876</v>
      </c>
      <c r="U20" s="746">
        <v>29863</v>
      </c>
      <c r="V20" s="236">
        <v>37.304502073652124</v>
      </c>
      <c r="W20" s="227"/>
      <c r="X20" s="235">
        <v>186819</v>
      </c>
      <c r="Y20" s="752">
        <v>52.661562660322367</v>
      </c>
      <c r="Z20" s="746">
        <v>135490</v>
      </c>
      <c r="AA20" s="749">
        <v>72.524743200638056</v>
      </c>
      <c r="AB20" s="746">
        <v>51329</v>
      </c>
      <c r="AC20" s="236">
        <f t="shared" si="0"/>
        <v>27.475256799361947</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185933</v>
      </c>
      <c r="E21" s="740">
        <f t="shared" si="2"/>
        <v>114572</v>
      </c>
      <c r="F21" s="578">
        <f t="shared" si="3"/>
        <v>61.620045930523361</v>
      </c>
      <c r="G21" s="740">
        <f t="shared" si="4"/>
        <v>71361</v>
      </c>
      <c r="H21" s="238">
        <f t="shared" si="3"/>
        <v>38.379954069476639</v>
      </c>
      <c r="I21" s="227"/>
      <c r="J21" s="235">
        <v>51421</v>
      </c>
      <c r="K21" s="752">
        <v>27.655660910112783</v>
      </c>
      <c r="L21" s="746">
        <v>21029</v>
      </c>
      <c r="M21" s="749">
        <v>40.895742984383809</v>
      </c>
      <c r="N21" s="746">
        <v>30392</v>
      </c>
      <c r="O21" s="236">
        <v>59.104257015616191</v>
      </c>
      <c r="P21" s="227"/>
      <c r="Q21" s="235">
        <v>40579</v>
      </c>
      <c r="R21" s="752">
        <v>21.824528190262082</v>
      </c>
      <c r="S21" s="746">
        <v>25143</v>
      </c>
      <c r="T21" s="749">
        <v>61.960620025136159</v>
      </c>
      <c r="U21" s="746">
        <v>15436</v>
      </c>
      <c r="V21" s="236">
        <v>38.039379974863849</v>
      </c>
      <c r="W21" s="227"/>
      <c r="X21" s="235">
        <v>93933</v>
      </c>
      <c r="Y21" s="752">
        <v>50.519810899625128</v>
      </c>
      <c r="Z21" s="746">
        <v>68400</v>
      </c>
      <c r="AA21" s="749">
        <v>72.817859538181466</v>
      </c>
      <c r="AB21" s="746">
        <v>25533</v>
      </c>
      <c r="AC21" s="236">
        <f t="shared" si="0"/>
        <v>27.182140461818534</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56834</v>
      </c>
      <c r="E22" s="740">
        <f t="shared" si="2"/>
        <v>36219</v>
      </c>
      <c r="F22" s="578">
        <f t="shared" si="3"/>
        <v>63.727698208818659</v>
      </c>
      <c r="G22" s="740">
        <f t="shared" si="4"/>
        <v>20615</v>
      </c>
      <c r="H22" s="238">
        <f t="shared" si="3"/>
        <v>36.272301791181334</v>
      </c>
      <c r="I22" s="227"/>
      <c r="J22" s="235">
        <v>12977</v>
      </c>
      <c r="K22" s="752">
        <v>22.833163247351937</v>
      </c>
      <c r="L22" s="746">
        <v>5752</v>
      </c>
      <c r="M22" s="749">
        <v>44.324574246744241</v>
      </c>
      <c r="N22" s="746">
        <v>7225</v>
      </c>
      <c r="O22" s="236">
        <v>55.675425753255759</v>
      </c>
      <c r="P22" s="227"/>
      <c r="Q22" s="235">
        <v>12719</v>
      </c>
      <c r="R22" s="752">
        <v>22.379209628039554</v>
      </c>
      <c r="S22" s="746">
        <v>8180</v>
      </c>
      <c r="T22" s="749">
        <v>64.313232172340591</v>
      </c>
      <c r="U22" s="746">
        <v>4539</v>
      </c>
      <c r="V22" s="236">
        <v>35.686767827659402</v>
      </c>
      <c r="W22" s="227"/>
      <c r="X22" s="235">
        <v>31138</v>
      </c>
      <c r="Y22" s="752">
        <v>54.787627124608505</v>
      </c>
      <c r="Z22" s="746">
        <v>22287</v>
      </c>
      <c r="AA22" s="749">
        <v>71.574924529513765</v>
      </c>
      <c r="AB22" s="746">
        <v>8851</v>
      </c>
      <c r="AC22" s="236">
        <f t="shared" si="0"/>
        <v>28.42507547048622</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79633</v>
      </c>
      <c r="E23" s="740">
        <f t="shared" si="2"/>
        <v>50168</v>
      </c>
      <c r="F23" s="578">
        <f t="shared" si="3"/>
        <v>62.999007948965883</v>
      </c>
      <c r="G23" s="740">
        <f t="shared" si="4"/>
        <v>29465</v>
      </c>
      <c r="H23" s="238">
        <f t="shared" si="3"/>
        <v>37.000992051034117</v>
      </c>
      <c r="I23" s="227"/>
      <c r="J23" s="235">
        <v>22358</v>
      </c>
      <c r="K23" s="752">
        <v>28.076300026370976</v>
      </c>
      <c r="L23" s="746">
        <v>8985</v>
      </c>
      <c r="M23" s="749">
        <v>40.186957688523123</v>
      </c>
      <c r="N23" s="746">
        <v>13373</v>
      </c>
      <c r="O23" s="236">
        <v>59.81304231147687</v>
      </c>
      <c r="P23" s="227"/>
      <c r="Q23" s="235">
        <v>14620</v>
      </c>
      <c r="R23" s="752">
        <v>18.3592229352153</v>
      </c>
      <c r="S23" s="746">
        <v>8674</v>
      </c>
      <c r="T23" s="749">
        <v>59.329685362517104</v>
      </c>
      <c r="U23" s="746">
        <v>5946</v>
      </c>
      <c r="V23" s="236">
        <v>40.670314637482903</v>
      </c>
      <c r="W23" s="227"/>
      <c r="X23" s="235">
        <v>42655</v>
      </c>
      <c r="Y23" s="752">
        <v>53.564477038413727</v>
      </c>
      <c r="Z23" s="746">
        <v>32509</v>
      </c>
      <c r="AA23" s="749">
        <v>76.213808463251681</v>
      </c>
      <c r="AB23" s="746">
        <v>10146</v>
      </c>
      <c r="AC23" s="236">
        <f t="shared" si="0"/>
        <v>23.78619153674833</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224953</v>
      </c>
      <c r="E24" s="740">
        <f t="shared" si="2"/>
        <v>150873</v>
      </c>
      <c r="F24" s="578">
        <f t="shared" si="3"/>
        <v>67.068676567994203</v>
      </c>
      <c r="G24" s="740">
        <f t="shared" si="4"/>
        <v>74080</v>
      </c>
      <c r="H24" s="238">
        <f t="shared" si="3"/>
        <v>32.931323432005797</v>
      </c>
      <c r="I24" s="227"/>
      <c r="J24" s="235">
        <v>53443</v>
      </c>
      <c r="K24" s="752">
        <v>23.757407102817034</v>
      </c>
      <c r="L24" s="746">
        <v>25753</v>
      </c>
      <c r="M24" s="749">
        <v>48.187788859158353</v>
      </c>
      <c r="N24" s="746">
        <v>27690</v>
      </c>
      <c r="O24" s="236">
        <v>51.812211140841647</v>
      </c>
      <c r="P24" s="227"/>
      <c r="Q24" s="235">
        <v>43509</v>
      </c>
      <c r="R24" s="752">
        <v>19.341373531359885</v>
      </c>
      <c r="S24" s="746">
        <v>29016</v>
      </c>
      <c r="T24" s="749">
        <v>66.689650417155065</v>
      </c>
      <c r="U24" s="746">
        <v>14493</v>
      </c>
      <c r="V24" s="236">
        <v>33.310349582844928</v>
      </c>
      <c r="W24" s="227"/>
      <c r="X24" s="235">
        <v>128001</v>
      </c>
      <c r="Y24" s="752">
        <v>56.901219365823088</v>
      </c>
      <c r="Z24" s="746">
        <v>96104</v>
      </c>
      <c r="AA24" s="749">
        <v>75.080663432316925</v>
      </c>
      <c r="AB24" s="746">
        <v>31897</v>
      </c>
      <c r="AC24" s="236">
        <f t="shared" si="0"/>
        <v>24.919336567683064</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55440</v>
      </c>
      <c r="E25" s="740">
        <f t="shared" si="2"/>
        <v>32213</v>
      </c>
      <c r="F25" s="578">
        <f t="shared" si="3"/>
        <v>58.104256854256853</v>
      </c>
      <c r="G25" s="740">
        <f t="shared" si="4"/>
        <v>23227</v>
      </c>
      <c r="H25" s="238">
        <f t="shared" si="3"/>
        <v>41.895743145743147</v>
      </c>
      <c r="I25" s="227"/>
      <c r="J25" s="235">
        <v>19283</v>
      </c>
      <c r="K25" s="752">
        <v>34.781746031746032</v>
      </c>
      <c r="L25" s="746">
        <v>7422</v>
      </c>
      <c r="M25" s="749">
        <v>38.489861536068034</v>
      </c>
      <c r="N25" s="746">
        <v>11861</v>
      </c>
      <c r="O25" s="236">
        <v>61.510138463931966</v>
      </c>
      <c r="P25" s="227"/>
      <c r="Q25" s="235">
        <v>12422</v>
      </c>
      <c r="R25" s="752">
        <v>22.406204906204906</v>
      </c>
      <c r="S25" s="746">
        <v>7837</v>
      </c>
      <c r="T25" s="749">
        <v>63.089679600708429</v>
      </c>
      <c r="U25" s="746">
        <v>4585</v>
      </c>
      <c r="V25" s="236">
        <v>36.910320399291578</v>
      </c>
      <c r="W25" s="227"/>
      <c r="X25" s="235">
        <v>23735</v>
      </c>
      <c r="Y25" s="752">
        <v>42.812049062049063</v>
      </c>
      <c r="Z25" s="746">
        <v>16954</v>
      </c>
      <c r="AA25" s="749">
        <v>71.430377080261223</v>
      </c>
      <c r="AB25" s="746">
        <v>6781</v>
      </c>
      <c r="AC25" s="236">
        <f t="shared" si="0"/>
        <v>28.56962291973878</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21291</v>
      </c>
      <c r="E26" s="742">
        <f t="shared" si="2"/>
        <v>13341</v>
      </c>
      <c r="F26" s="580">
        <f t="shared" si="3"/>
        <v>62.660278991123008</v>
      </c>
      <c r="G26" s="742">
        <f t="shared" si="4"/>
        <v>7950</v>
      </c>
      <c r="H26" s="238">
        <f t="shared" si="3"/>
        <v>37.339721008876992</v>
      </c>
      <c r="I26" s="227"/>
      <c r="J26" s="239">
        <v>5109</v>
      </c>
      <c r="K26" s="753">
        <v>23.996054670987739</v>
      </c>
      <c r="L26" s="741">
        <v>2239</v>
      </c>
      <c r="M26" s="579">
        <v>43.824623213936192</v>
      </c>
      <c r="N26" s="741">
        <v>2870</v>
      </c>
      <c r="O26" s="236">
        <v>56.175376786063815</v>
      </c>
      <c r="P26" s="227"/>
      <c r="Q26" s="239">
        <v>3980</v>
      </c>
      <c r="R26" s="753">
        <v>18.693344605701938</v>
      </c>
      <c r="S26" s="741">
        <v>2234</v>
      </c>
      <c r="T26" s="579">
        <v>56.130653266331656</v>
      </c>
      <c r="U26" s="741">
        <v>1746</v>
      </c>
      <c r="V26" s="236">
        <v>43.869346733668344</v>
      </c>
      <c r="W26" s="227"/>
      <c r="X26" s="239">
        <v>12202</v>
      </c>
      <c r="Y26" s="753">
        <v>57.310600723310323</v>
      </c>
      <c r="Z26" s="741">
        <v>8868</v>
      </c>
      <c r="AA26" s="579">
        <v>72.676610391739061</v>
      </c>
      <c r="AB26" s="741">
        <v>3334</v>
      </c>
      <c r="AC26" s="236">
        <f t="shared" si="0"/>
        <v>27.323389608260939</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108983</v>
      </c>
      <c r="E27" s="742">
        <f t="shared" si="2"/>
        <v>66920</v>
      </c>
      <c r="F27" s="580">
        <f t="shared" si="3"/>
        <v>61.404072194745972</v>
      </c>
      <c r="G27" s="742">
        <f t="shared" si="4"/>
        <v>42063</v>
      </c>
      <c r="H27" s="238">
        <f t="shared" si="3"/>
        <v>38.595927805254036</v>
      </c>
      <c r="I27" s="227"/>
      <c r="J27" s="239">
        <v>28888</v>
      </c>
      <c r="K27" s="753">
        <v>26.506886395125846</v>
      </c>
      <c r="L27" s="741">
        <v>11912</v>
      </c>
      <c r="M27" s="579">
        <v>41.235114926613129</v>
      </c>
      <c r="N27" s="741">
        <v>16976</v>
      </c>
      <c r="O27" s="236">
        <v>58.764885073386871</v>
      </c>
      <c r="P27" s="227"/>
      <c r="Q27" s="239">
        <v>21647</v>
      </c>
      <c r="R27" s="753">
        <v>19.862730884633383</v>
      </c>
      <c r="S27" s="741">
        <v>12526</v>
      </c>
      <c r="T27" s="579">
        <v>57.86483115443248</v>
      </c>
      <c r="U27" s="741">
        <v>9121</v>
      </c>
      <c r="V27" s="236">
        <v>42.13516884556752</v>
      </c>
      <c r="W27" s="227"/>
      <c r="X27" s="239">
        <v>58448</v>
      </c>
      <c r="Y27" s="753">
        <v>53.630382720240775</v>
      </c>
      <c r="Z27" s="741">
        <v>42482</v>
      </c>
      <c r="AA27" s="579">
        <v>72.683410895154665</v>
      </c>
      <c r="AB27" s="741">
        <v>15966</v>
      </c>
      <c r="AC27" s="236">
        <f t="shared" si="0"/>
        <v>27.316589104845335</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14358</v>
      </c>
      <c r="E28" s="742">
        <f t="shared" si="2"/>
        <v>8893</v>
      </c>
      <c r="F28" s="580">
        <f t="shared" si="3"/>
        <v>61.937595765426948</v>
      </c>
      <c r="G28" s="742">
        <f t="shared" si="4"/>
        <v>5465</v>
      </c>
      <c r="H28" s="244">
        <f t="shared" si="3"/>
        <v>38.062404234573059</v>
      </c>
      <c r="I28" s="227"/>
      <c r="J28" s="239">
        <v>3407</v>
      </c>
      <c r="K28" s="753">
        <v>23.728931606073271</v>
      </c>
      <c r="L28" s="741">
        <v>1380</v>
      </c>
      <c r="M28" s="579">
        <v>40.504842970355156</v>
      </c>
      <c r="N28" s="741">
        <v>2027</v>
      </c>
      <c r="O28" s="243">
        <v>59.495157029644851</v>
      </c>
      <c r="P28" s="227"/>
      <c r="Q28" s="239">
        <v>2648</v>
      </c>
      <c r="R28" s="753">
        <v>18.442680039002646</v>
      </c>
      <c r="S28" s="741">
        <v>1586</v>
      </c>
      <c r="T28" s="579">
        <v>59.894259818731122</v>
      </c>
      <c r="U28" s="741">
        <v>1062</v>
      </c>
      <c r="V28" s="243">
        <v>40.105740181268885</v>
      </c>
      <c r="W28" s="227"/>
      <c r="X28" s="239">
        <v>8303</v>
      </c>
      <c r="Y28" s="753">
        <v>57.828388354924087</v>
      </c>
      <c r="Z28" s="741">
        <v>5927</v>
      </c>
      <c r="AA28" s="579">
        <v>71.383837167288931</v>
      </c>
      <c r="AB28" s="741">
        <v>2376</v>
      </c>
      <c r="AC28" s="243">
        <f t="shared" si="0"/>
        <v>28.616162832711069</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4953</v>
      </c>
      <c r="E29" s="743">
        <f t="shared" si="2"/>
        <v>2788</v>
      </c>
      <c r="F29" s="581">
        <f t="shared" si="3"/>
        <v>56.289117706440535</v>
      </c>
      <c r="G29" s="743">
        <f t="shared" si="4"/>
        <v>2165</v>
      </c>
      <c r="H29" s="249">
        <f t="shared" si="3"/>
        <v>43.710882293559465</v>
      </c>
      <c r="I29" s="227"/>
      <c r="J29" s="246">
        <v>2564</v>
      </c>
      <c r="K29" s="754">
        <v>51.766606097314764</v>
      </c>
      <c r="L29" s="747">
        <v>1015</v>
      </c>
      <c r="M29" s="750">
        <v>39.586583463338535</v>
      </c>
      <c r="N29" s="747">
        <v>1549</v>
      </c>
      <c r="O29" s="247">
        <v>60.413416536661465</v>
      </c>
      <c r="P29" s="227"/>
      <c r="Q29" s="246">
        <v>931</v>
      </c>
      <c r="R29" s="754">
        <v>18.796688875429034</v>
      </c>
      <c r="S29" s="747">
        <v>648</v>
      </c>
      <c r="T29" s="750">
        <v>69.602577873254575</v>
      </c>
      <c r="U29" s="747">
        <v>283</v>
      </c>
      <c r="V29" s="247">
        <v>30.397422126745433</v>
      </c>
      <c r="W29" s="227"/>
      <c r="X29" s="246">
        <v>1458</v>
      </c>
      <c r="Y29" s="754">
        <v>29.43670502725621</v>
      </c>
      <c r="Z29" s="747">
        <v>1125</v>
      </c>
      <c r="AA29" s="750">
        <v>77.160493827160494</v>
      </c>
      <c r="AB29" s="747">
        <v>333</v>
      </c>
      <c r="AC29" s="247">
        <f t="shared" si="0"/>
        <v>22.839506172839506</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1982018</v>
      </c>
      <c r="E31" s="744">
        <f>L31+S31+Z31</f>
        <v>1246128</v>
      </c>
      <c r="F31" s="410">
        <f>E31/$D31*100</f>
        <v>62.871679268301293</v>
      </c>
      <c r="G31" s="744">
        <f>N31+U31+AB31</f>
        <v>735890</v>
      </c>
      <c r="H31" s="256">
        <f>G31/$D31*100</f>
        <v>37.128320731698707</v>
      </c>
      <c r="I31" s="212"/>
      <c r="J31" s="254">
        <f>SUM(J12:J29)</f>
        <v>513797</v>
      </c>
      <c r="K31" s="755">
        <f>J31/$D31*100</f>
        <v>25.922923000699289</v>
      </c>
      <c r="L31" s="744">
        <f>SUM(L12:L29)</f>
        <v>220602</v>
      </c>
      <c r="M31" s="410">
        <f t="shared" ref="M13:O31" si="5">L31/$J31*100</f>
        <v>42.935634112305053</v>
      </c>
      <c r="N31" s="744">
        <f>SUM(N12:N29)</f>
        <v>293195</v>
      </c>
      <c r="O31" s="255">
        <f t="shared" si="5"/>
        <v>57.064365887694947</v>
      </c>
      <c r="P31" s="212"/>
      <c r="Q31" s="254">
        <f>SUM(Q12:Q29)</f>
        <v>432245</v>
      </c>
      <c r="R31" s="755">
        <f>Q31/$D31*100</f>
        <v>21.808328683190567</v>
      </c>
      <c r="S31" s="744">
        <f>SUM(S12:S29)</f>
        <v>272831</v>
      </c>
      <c r="T31" s="410">
        <f>S31/$Q31*100</f>
        <v>63.119527120036089</v>
      </c>
      <c r="U31" s="744">
        <f>SUM(U12:U29)</f>
        <v>159414</v>
      </c>
      <c r="V31" s="255">
        <f>U31/$Q31*100</f>
        <v>36.880472879963911</v>
      </c>
      <c r="W31" s="212"/>
      <c r="X31" s="254">
        <f>SUM(X12:X29)</f>
        <v>1035976</v>
      </c>
      <c r="Y31" s="755">
        <f>X31/$D31*100</f>
        <v>52.268748316110148</v>
      </c>
      <c r="Z31" s="744">
        <f>SUM(Z12:Z29)</f>
        <v>752695</v>
      </c>
      <c r="AA31" s="410">
        <f>Z31/$X31*100</f>
        <v>72.655640671212467</v>
      </c>
      <c r="AB31" s="744">
        <f>SUM(AB12:AB29)</f>
        <v>283281</v>
      </c>
      <c r="AC31" s="255">
        <f>AB31/$X31*100</f>
        <v>27.344359328787537</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29" s="252" customFormat="1" ht="5.25" customHeight="1" x14ac:dyDescent="0.2">
      <c r="B33" s="258" t="s">
        <v>50</v>
      </c>
      <c r="C33" s="261"/>
      <c r="I33" s="261"/>
    </row>
    <row r="34" spans="2:29" s="440" customFormat="1" ht="13.5" customHeight="1" x14ac:dyDescent="0.2">
      <c r="B34" s="1079"/>
      <c r="C34" s="1079"/>
      <c r="D34" s="1079"/>
      <c r="E34" s="1079"/>
      <c r="F34" s="1079"/>
      <c r="G34" s="1079"/>
      <c r="H34" s="1079"/>
    </row>
    <row r="35" spans="2:29" s="298" customFormat="1" ht="29.25" customHeight="1" x14ac:dyDescent="0.2">
      <c r="B35" s="1077"/>
      <c r="C35" s="1077"/>
      <c r="D35" s="1077"/>
      <c r="E35" s="1013"/>
      <c r="F35" s="1013"/>
      <c r="G35" s="1013"/>
      <c r="H35" s="615"/>
      <c r="I35" s="615"/>
      <c r="J35" s="615"/>
      <c r="K35" s="615"/>
      <c r="L35" s="615"/>
      <c r="M35" s="615"/>
      <c r="N35" s="615"/>
    </row>
    <row r="36" spans="2:29" s="298" customFormat="1" ht="4.5" customHeight="1" x14ac:dyDescent="0.2">
      <c r="B36" s="1078"/>
      <c r="C36" s="1078"/>
      <c r="D36" s="1078"/>
      <c r="E36" s="1012"/>
      <c r="F36" s="1012"/>
      <c r="G36" s="1012"/>
      <c r="H36" s="615"/>
      <c r="I36" s="615"/>
      <c r="J36" s="615"/>
      <c r="K36" s="615"/>
      <c r="L36" s="615"/>
      <c r="M36" s="615"/>
      <c r="N36" s="615"/>
    </row>
    <row r="37" spans="2:29" s="298" customFormat="1" x14ac:dyDescent="0.2">
      <c r="B37" s="298" t="s">
        <v>42</v>
      </c>
      <c r="L37" s="853" t="e">
        <f>GETPIVOTDATA("Cuenta número de expedientes",#REF!,"CCAA",$B37,"Sexo",L$9,"TramoEdad",L$1)</f>
        <v>#REF!</v>
      </c>
      <c r="M37" s="854" t="e">
        <f t="shared" ref="M37:M38" si="6">L37/$J37*100</f>
        <v>#REF!</v>
      </c>
      <c r="N37" s="853" t="e">
        <f>GETPIVOTDATA("Cuenta número de expedientes",#REF!,"CCAA",$B37,"Sexo",N$9,"TramoEdad",N$1)</f>
        <v>#REF!</v>
      </c>
      <c r="O37" s="855" t="e">
        <f t="shared" ref="O37:O38" si="7">N37/$J37*100</f>
        <v>#REF!</v>
      </c>
      <c r="P37" s="856"/>
      <c r="Q37" s="853" t="e">
        <f>GETPIVOTDATA("Cuenta número de expedientes",#REF!,"CCAA",$B37,"TramoEdad",Q$1)</f>
        <v>#REF!</v>
      </c>
      <c r="R37" s="854" t="e">
        <f t="shared" ref="R37:R38" si="8">Q37/$D37*100</f>
        <v>#REF!</v>
      </c>
      <c r="S37" s="853" t="e">
        <f>GETPIVOTDATA("Cuenta número de expedientes",#REF!,"CCAA",$B37,"Sexo",S$9,"TramoEdad",S$1)</f>
        <v>#REF!</v>
      </c>
      <c r="T37" s="854" t="e">
        <f t="shared" ref="T37:T38" si="9">S37/$Q37*100</f>
        <v>#REF!</v>
      </c>
      <c r="U37" s="853" t="e">
        <f>GETPIVOTDATA("Cuenta número de expedientes",#REF!,"CCAA",$B37,"Sexo",U$9,"TramoEdad",U$1)</f>
        <v>#REF!</v>
      </c>
      <c r="V37" s="855" t="e">
        <f t="shared" ref="V37:V38" si="10">U37/$Q37*100</f>
        <v>#REF!</v>
      </c>
      <c r="W37" s="856"/>
      <c r="X37" s="853" t="e">
        <f>GETPIVOTDATA("Cuenta número de expedientes",#REF!,"CCAA",$B37,"TramoEdad",X$1)</f>
        <v>#REF!</v>
      </c>
      <c r="Y37" s="854" t="e">
        <f t="shared" ref="Y37:Y38" si="11">X37/$D37*100</f>
        <v>#REF!</v>
      </c>
      <c r="Z37" s="853" t="e">
        <f>GETPIVOTDATA("Cuenta número de expedientes",#REF!,"CCAA",$B37,"Sexo",Z$9,"TramoEdad",Z$1)</f>
        <v>#REF!</v>
      </c>
      <c r="AA37" s="854" t="e">
        <f t="shared" ref="AA37:AA38" si="12">Z37/$X37*100</f>
        <v>#REF!</v>
      </c>
      <c r="AB37" s="853" t="e">
        <f>GETPIVOTDATA("Cuenta número de expedientes",#REF!,"CCAA",$B37,"Sexo",AB$9,"TramoEdad",AB$1)</f>
        <v>#REF!</v>
      </c>
      <c r="AC37" s="855" t="e">
        <f t="shared" ref="AC37:AC38" si="13">AB37/$X37*100</f>
        <v>#REF!</v>
      </c>
    </row>
    <row r="38" spans="2:29" s="298" customFormat="1" x14ac:dyDescent="0.2">
      <c r="B38" s="298" t="s">
        <v>50</v>
      </c>
      <c r="L38" s="853" t="e">
        <f>GETPIVOTDATA("Cuenta número de expedientes",#REF!,"CCAA",$B38,"Sexo",L$9,"TramoEdad",L$1)</f>
        <v>#REF!</v>
      </c>
      <c r="M38" s="854" t="e">
        <f t="shared" si="6"/>
        <v>#REF!</v>
      </c>
      <c r="N38" s="853" t="e">
        <f>GETPIVOTDATA("Cuenta número de expedientes",#REF!,"CCAA",$B38,"Sexo",N$9,"TramoEdad",N$1)</f>
        <v>#REF!</v>
      </c>
      <c r="O38" s="855" t="e">
        <f t="shared" si="7"/>
        <v>#REF!</v>
      </c>
      <c r="P38" s="856"/>
      <c r="Q38" s="853" t="e">
        <f>GETPIVOTDATA("Cuenta número de expedientes",#REF!,"CCAA",$B38,"TramoEdad",Q$1)</f>
        <v>#REF!</v>
      </c>
      <c r="R38" s="854" t="e">
        <f t="shared" si="8"/>
        <v>#REF!</v>
      </c>
      <c r="S38" s="853" t="e">
        <f>GETPIVOTDATA("Cuenta número de expedientes",#REF!,"CCAA",$B38,"Sexo",S$9,"TramoEdad",S$1)</f>
        <v>#REF!</v>
      </c>
      <c r="T38" s="854" t="e">
        <f t="shared" si="9"/>
        <v>#REF!</v>
      </c>
      <c r="U38" s="853" t="e">
        <f>GETPIVOTDATA("Cuenta número de expedientes",#REF!,"CCAA",$B38,"Sexo",U$9,"TramoEdad",U$1)</f>
        <v>#REF!</v>
      </c>
      <c r="V38" s="855" t="e">
        <f t="shared" si="10"/>
        <v>#REF!</v>
      </c>
      <c r="W38" s="856"/>
      <c r="X38" s="853" t="e">
        <f>GETPIVOTDATA("Cuenta número de expedientes",#REF!,"CCAA",$B38,"TramoEdad",X$1)</f>
        <v>#REF!</v>
      </c>
      <c r="Y38" s="854" t="e">
        <f t="shared" si="11"/>
        <v>#REF!</v>
      </c>
      <c r="Z38" s="853" t="e">
        <f>GETPIVOTDATA("Cuenta número de expedientes",#REF!,"CCAA",$B38,"Sexo",Z$9,"TramoEdad",Z$1)</f>
        <v>#REF!</v>
      </c>
      <c r="AA38" s="854" t="e">
        <f t="shared" si="12"/>
        <v>#REF!</v>
      </c>
      <c r="AB38" s="853" t="e">
        <f>GETPIVOTDATA("Cuenta número de expedientes",#REF!,"CCAA",$B38,"Sexo",AB$9,"TramoEdad",AB$1)</f>
        <v>#REF!</v>
      </c>
      <c r="AC38" s="855" t="e">
        <f t="shared" si="13"/>
        <v>#REF!</v>
      </c>
    </row>
    <row r="39" spans="2:29" s="298" customFormat="1" x14ac:dyDescent="0.2"/>
    <row r="40" spans="2:29" s="298" customFormat="1" x14ac:dyDescent="0.2"/>
    <row r="41" spans="2:29" s="298" customFormat="1" x14ac:dyDescent="0.2"/>
    <row r="42" spans="2:29" s="440"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5:D35"/>
    <mergeCell ref="B36:D36"/>
    <mergeCell ref="E9:F9"/>
    <mergeCell ref="G9:H9"/>
    <mergeCell ref="L9:M9"/>
    <mergeCell ref="B34:H34"/>
    <mergeCell ref="D9:D10"/>
    <mergeCell ref="J9:J10"/>
    <mergeCell ref="K9:K10"/>
    <mergeCell ref="U9:V9"/>
    <mergeCell ref="X9:X10"/>
    <mergeCell ref="Y9:Y10"/>
    <mergeCell ref="Z9:AA9"/>
    <mergeCell ref="AB9:AC9"/>
  </mergeCells>
  <printOptions horizontalCentered="1"/>
  <pageMargins left="0" right="0" top="0.43307086614173229" bottom="0.43307086614173229" header="0" footer="0"/>
  <pageSetup paperSize="9" scale="67"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6.140625" style="262" customWidth="1"/>
    <col min="5" max="5" width="8.7109375" style="262" customWidth="1"/>
    <col min="6" max="6" width="0.42578125" style="262" customWidth="1"/>
    <col min="7" max="7" width="16.140625" style="262" customWidth="1"/>
    <col min="8" max="8" width="8.7109375" style="262" customWidth="1"/>
    <col min="9" max="9" width="0.42578125" style="262" customWidth="1"/>
    <col min="10" max="10" width="16.140625" style="262" customWidth="1"/>
    <col min="11" max="11" width="8.7109375" style="262" customWidth="1"/>
    <col min="12" max="12" width="0.42578125" style="262" customWidth="1"/>
    <col min="13" max="13" width="16.140625" style="262" customWidth="1"/>
    <col min="14" max="14" width="8.7109375" style="262" customWidth="1"/>
    <col min="15" max="15" width="11.42578125" style="262"/>
    <col min="16" max="18" width="2.42578125" style="262" bestFit="1" customWidth="1"/>
    <col min="19" max="19" width="13" style="262" bestFit="1" customWidth="1"/>
    <col min="20" max="20" width="3.42578125" style="262" bestFit="1" customWidth="1"/>
    <col min="21" max="21" width="3.85546875" style="262" customWidth="1"/>
    <col min="22" max="24" width="2.42578125" style="262" bestFit="1" customWidth="1"/>
    <col min="25" max="25" width="8.42578125" style="262" bestFit="1" customWidth="1"/>
    <col min="26" max="26" width="3.42578125" style="262" bestFit="1" customWidth="1"/>
    <col min="27" max="27" width="3.5703125" style="262" customWidth="1"/>
    <col min="28" max="30" width="2.42578125" style="262" bestFit="1" customWidth="1"/>
    <col min="31" max="31" width="8.42578125" style="262" bestFit="1" customWidth="1"/>
    <col min="32" max="32" width="4.140625" style="262" bestFit="1" customWidth="1"/>
    <col min="33" max="33" width="3.28515625" style="262" customWidth="1"/>
    <col min="34" max="34" width="4.28515625" style="262" bestFit="1" customWidth="1"/>
    <col min="35" max="35" width="2.42578125" style="262" bestFit="1" customWidth="1"/>
    <col min="36" max="36" width="4.28515625" style="262" bestFit="1" customWidth="1"/>
    <col min="37" max="37" width="8.42578125" style="262" bestFit="1" customWidth="1"/>
    <col min="38" max="38" width="4.28515625" style="262" bestFit="1" customWidth="1"/>
    <col min="39" max="16384" width="11.42578125" style="262"/>
  </cols>
  <sheetData>
    <row r="1" spans="1:38" s="202" customFormat="1" ht="15" customHeight="1" x14ac:dyDescent="0.2">
      <c r="B1" s="203"/>
      <c r="C1" s="204"/>
      <c r="F1" s="204"/>
      <c r="G1" s="714" t="s">
        <v>143</v>
      </c>
      <c r="H1" s="714"/>
      <c r="I1" s="714"/>
      <c r="J1" s="714" t="s">
        <v>19</v>
      </c>
      <c r="K1" s="714"/>
      <c r="L1" s="714"/>
      <c r="M1" s="714" t="s">
        <v>18</v>
      </c>
      <c r="N1" s="714"/>
    </row>
    <row r="2" spans="1:38" s="206" customFormat="1" ht="52.5" customHeight="1" x14ac:dyDescent="0.2">
      <c r="B2" s="1054"/>
      <c r="C2" s="1054"/>
    </row>
    <row r="3" spans="1:38" s="209" customFormat="1" ht="4.5" customHeight="1" x14ac:dyDescent="0.2">
      <c r="B3" s="1055"/>
      <c r="C3" s="1055"/>
    </row>
    <row r="4" spans="1:38" s="209" customFormat="1" ht="17.25" customHeight="1" x14ac:dyDescent="0.2">
      <c r="A4" s="1055" t="s">
        <v>407</v>
      </c>
      <c r="B4" s="1055"/>
      <c r="C4" s="1055"/>
      <c r="D4" s="1055"/>
      <c r="E4" s="1055"/>
      <c r="F4" s="1055"/>
      <c r="G4" s="1055"/>
      <c r="H4" s="1055"/>
      <c r="I4" s="1055"/>
      <c r="J4" s="1055"/>
      <c r="K4" s="1055"/>
      <c r="L4" s="1055"/>
      <c r="M4" s="1055"/>
      <c r="N4" s="1055"/>
    </row>
    <row r="5" spans="1:38" s="209" customFormat="1" ht="17.25" customHeight="1" x14ac:dyDescent="0.2">
      <c r="B5" s="1056" t="str">
        <f>porsaad!B6</f>
        <v>Situación a 31 de diciembre de 2022</v>
      </c>
      <c r="C5" s="1056"/>
      <c r="D5" s="1056"/>
      <c r="E5" s="1056"/>
      <c r="F5" s="1056"/>
      <c r="G5" s="1056"/>
      <c r="H5" s="1056"/>
      <c r="I5" s="1056"/>
      <c r="J5" s="1056"/>
      <c r="K5" s="1056"/>
      <c r="L5" s="1056"/>
      <c r="M5" s="1056"/>
      <c r="N5" s="1056"/>
    </row>
    <row r="6" spans="1:38" s="209" customFormat="1" ht="6" customHeight="1" x14ac:dyDescent="0.2"/>
    <row r="7" spans="1:38" s="214" customFormat="1" ht="12.75" customHeight="1" x14ac:dyDescent="0.2">
      <c r="A7" s="210"/>
      <c r="B7" s="1057" t="s">
        <v>15</v>
      </c>
      <c r="C7" s="212"/>
      <c r="D7" s="1060" t="s">
        <v>32</v>
      </c>
      <c r="E7" s="1061"/>
      <c r="F7" s="569"/>
      <c r="G7" s="1064"/>
      <c r="H7" s="1064"/>
      <c r="I7" s="569"/>
      <c r="J7" s="1064"/>
      <c r="K7" s="1064"/>
      <c r="L7" s="569"/>
      <c r="M7" s="1064"/>
      <c r="N7" s="1064"/>
      <c r="O7" s="431"/>
      <c r="P7" s="431"/>
      <c r="Q7" s="432"/>
      <c r="R7" s="432"/>
      <c r="S7" s="432"/>
      <c r="T7" s="432"/>
      <c r="U7" s="432"/>
      <c r="V7" s="432"/>
      <c r="W7" s="433"/>
    </row>
    <row r="8" spans="1:38" s="214" customFormat="1" ht="33.75" customHeight="1" x14ac:dyDescent="0.2">
      <c r="A8" s="210"/>
      <c r="B8" s="1058"/>
      <c r="C8" s="212"/>
      <c r="D8" s="1062"/>
      <c r="E8" s="1063"/>
      <c r="F8" s="502"/>
      <c r="G8" s="1066" t="s">
        <v>229</v>
      </c>
      <c r="H8" s="1065"/>
      <c r="I8" s="212"/>
      <c r="J8" s="1066" t="s">
        <v>181</v>
      </c>
      <c r="K8" s="1065"/>
      <c r="L8" s="212"/>
      <c r="M8" s="1066" t="s">
        <v>182</v>
      </c>
      <c r="N8" s="1065"/>
      <c r="O8" s="431"/>
      <c r="P8" s="431"/>
      <c r="Q8" s="432"/>
      <c r="R8" s="432"/>
      <c r="S8" s="432"/>
      <c r="T8" s="432"/>
      <c r="U8" s="432"/>
      <c r="V8" s="432"/>
      <c r="W8" s="433"/>
    </row>
    <row r="9" spans="1:38" s="214" customFormat="1" ht="6" customHeight="1" x14ac:dyDescent="0.2">
      <c r="A9" s="210"/>
      <c r="B9" s="1058"/>
      <c r="C9" s="212"/>
      <c r="D9" s="1051" t="s">
        <v>12</v>
      </c>
      <c r="E9" s="1082" t="s">
        <v>228</v>
      </c>
      <c r="F9" s="212"/>
      <c r="G9" s="1051" t="s">
        <v>12</v>
      </c>
      <c r="H9" s="1080" t="s">
        <v>228</v>
      </c>
      <c r="I9" s="212"/>
      <c r="J9" s="1051" t="s">
        <v>12</v>
      </c>
      <c r="K9" s="1080" t="s">
        <v>228</v>
      </c>
      <c r="L9" s="212"/>
      <c r="M9" s="1051" t="s">
        <v>12</v>
      </c>
      <c r="N9" s="1080" t="s">
        <v>228</v>
      </c>
      <c r="O9" s="431"/>
      <c r="P9" s="431"/>
      <c r="Q9" s="432"/>
      <c r="R9" s="432"/>
      <c r="S9" s="432"/>
      <c r="T9" s="432"/>
      <c r="U9" s="432"/>
      <c r="V9" s="432"/>
      <c r="W9" s="433"/>
    </row>
    <row r="10" spans="1:38" s="220" customFormat="1" ht="27.75" customHeight="1" x14ac:dyDescent="0.2">
      <c r="A10" s="215"/>
      <c r="B10" s="1059"/>
      <c r="C10" s="217"/>
      <c r="D10" s="1052"/>
      <c r="E10" s="1083"/>
      <c r="F10" s="217"/>
      <c r="G10" s="1052"/>
      <c r="H10" s="1081"/>
      <c r="I10" s="217"/>
      <c r="J10" s="1052"/>
      <c r="K10" s="1081"/>
      <c r="L10" s="217"/>
      <c r="M10" s="1052"/>
      <c r="N10" s="1081"/>
      <c r="O10" s="434"/>
      <c r="P10" s="435"/>
      <c r="Q10" s="310"/>
      <c r="R10" s="310"/>
      <c r="S10" s="310"/>
      <c r="T10" s="310"/>
      <c r="U10" s="436"/>
      <c r="V10" s="436"/>
      <c r="W10" s="436"/>
    </row>
    <row r="11" spans="1:38" s="224" customFormat="1" ht="4.5" customHeight="1" x14ac:dyDescent="0.2">
      <c r="A11" s="221"/>
      <c r="B11" s="222"/>
      <c r="C11" s="223"/>
      <c r="D11" s="222"/>
      <c r="E11" s="222"/>
      <c r="F11" s="223"/>
      <c r="G11" s="222"/>
      <c r="H11" s="222"/>
      <c r="I11" s="223"/>
      <c r="J11" s="222"/>
      <c r="K11" s="222"/>
      <c r="L11" s="223"/>
      <c r="M11" s="222"/>
      <c r="N11" s="222"/>
      <c r="O11" s="431"/>
      <c r="P11" s="435"/>
      <c r="Q11" s="310"/>
      <c r="R11" s="310"/>
      <c r="S11" s="310"/>
      <c r="T11" s="310"/>
      <c r="U11" s="232"/>
      <c r="V11" s="232"/>
      <c r="W11" s="232"/>
    </row>
    <row r="12" spans="1:38" s="233" customFormat="1" ht="18" customHeight="1" x14ac:dyDescent="0.15">
      <c r="A12" s="225"/>
      <c r="B12" s="226" t="s">
        <v>11</v>
      </c>
      <c r="C12" s="227"/>
      <c r="D12" s="230">
        <f t="shared" ref="D12:D29" si="0">G12+J12+M12</f>
        <v>422621</v>
      </c>
      <c r="E12" s="762">
        <f>D12/'20pobl'!D12*100</f>
        <v>4.9882046506972575</v>
      </c>
      <c r="F12" s="227"/>
      <c r="G12" s="228">
        <v>117852</v>
      </c>
      <c r="H12" s="768">
        <v>1.6891466750675863</v>
      </c>
      <c r="I12" s="227"/>
      <c r="J12" s="228">
        <v>107817</v>
      </c>
      <c r="K12" s="768">
        <v>10.04391423588857</v>
      </c>
      <c r="L12" s="227"/>
      <c r="M12" s="228">
        <v>196952</v>
      </c>
      <c r="N12" s="768">
        <f>M12/'20pobl'!X12*100</f>
        <v>46.678058572725313</v>
      </c>
      <c r="O12" s="576"/>
      <c r="P12" s="306"/>
      <c r="Q12" s="306"/>
      <c r="R12" s="306"/>
      <c r="S12" s="307"/>
      <c r="T12" s="437"/>
      <c r="U12" s="232"/>
      <c r="V12" s="306"/>
      <c r="W12" s="306"/>
      <c r="X12" s="306"/>
      <c r="Y12" s="307"/>
      <c r="Z12" s="437"/>
      <c r="AB12" s="306"/>
      <c r="AC12" s="306"/>
      <c r="AD12" s="306"/>
      <c r="AE12" s="307"/>
      <c r="AF12" s="437"/>
      <c r="AH12" s="306"/>
      <c r="AI12" s="306"/>
      <c r="AJ12" s="306"/>
      <c r="AK12" s="307"/>
      <c r="AL12" s="437"/>
    </row>
    <row r="13" spans="1:38" s="233" customFormat="1" ht="18" customHeight="1" x14ac:dyDescent="0.15">
      <c r="A13" s="225"/>
      <c r="B13" s="234" t="s">
        <v>10</v>
      </c>
      <c r="C13" s="227"/>
      <c r="D13" s="237">
        <f t="shared" si="0"/>
        <v>51170</v>
      </c>
      <c r="E13" s="763">
        <f>D13/'20pobl'!D13*100</f>
        <v>3.8582149365773399</v>
      </c>
      <c r="F13" s="227"/>
      <c r="G13" s="235">
        <v>9991</v>
      </c>
      <c r="H13" s="769">
        <v>0.96377011511993349</v>
      </c>
      <c r="I13" s="227"/>
      <c r="J13" s="235">
        <v>9951</v>
      </c>
      <c r="K13" s="769">
        <v>5.1831364460278762</v>
      </c>
      <c r="L13" s="227"/>
      <c r="M13" s="235">
        <v>31228</v>
      </c>
      <c r="N13" s="769">
        <f>M13/'20pobl'!X13*100</f>
        <v>31.990984992060646</v>
      </c>
      <c r="O13" s="576"/>
      <c r="P13" s="306"/>
      <c r="Q13" s="306"/>
      <c r="R13" s="306"/>
      <c r="S13" s="307"/>
      <c r="T13" s="437"/>
      <c r="U13" s="232"/>
      <c r="V13" s="306"/>
      <c r="W13" s="306"/>
      <c r="X13" s="306"/>
      <c r="Y13" s="307"/>
      <c r="Z13" s="437"/>
      <c r="AB13" s="306"/>
      <c r="AC13" s="306"/>
      <c r="AD13" s="306"/>
      <c r="AE13" s="307"/>
      <c r="AF13" s="437"/>
      <c r="AH13" s="306"/>
      <c r="AI13" s="306"/>
      <c r="AJ13" s="306"/>
      <c r="AK13" s="307"/>
      <c r="AL13" s="437"/>
    </row>
    <row r="14" spans="1:38" s="233" customFormat="1" ht="18" customHeight="1" x14ac:dyDescent="0.15">
      <c r="A14" s="225"/>
      <c r="B14" s="234" t="s">
        <v>40</v>
      </c>
      <c r="C14" s="227"/>
      <c r="D14" s="237">
        <f t="shared" si="0"/>
        <v>43882</v>
      </c>
      <c r="E14" s="763">
        <f>D14/'20pobl'!D14*100</f>
        <v>4.3370574189161415</v>
      </c>
      <c r="F14" s="227"/>
      <c r="G14" s="235">
        <v>9847</v>
      </c>
      <c r="H14" s="769">
        <v>1.3253866664513099</v>
      </c>
      <c r="I14" s="227"/>
      <c r="J14" s="235">
        <v>9691</v>
      </c>
      <c r="K14" s="769">
        <v>5.3088861254608499</v>
      </c>
      <c r="L14" s="227"/>
      <c r="M14" s="235">
        <v>24344</v>
      </c>
      <c r="N14" s="769">
        <f>M14/'20pobl'!X14*100</f>
        <v>28.209882265690183</v>
      </c>
      <c r="O14" s="576"/>
      <c r="P14" s="306"/>
      <c r="Q14" s="306"/>
      <c r="R14" s="306"/>
      <c r="S14" s="307"/>
      <c r="T14" s="438"/>
      <c r="U14" s="232"/>
      <c r="V14" s="306"/>
      <c r="W14" s="306"/>
      <c r="X14" s="306"/>
      <c r="Y14" s="307"/>
      <c r="Z14" s="437"/>
      <c r="AB14" s="306"/>
      <c r="AC14" s="306"/>
      <c r="AD14" s="306"/>
      <c r="AE14" s="307"/>
      <c r="AF14" s="437"/>
      <c r="AH14" s="306"/>
      <c r="AI14" s="306"/>
      <c r="AJ14" s="306"/>
      <c r="AK14" s="307"/>
      <c r="AL14" s="437"/>
    </row>
    <row r="15" spans="1:38" s="233" customFormat="1" ht="18" customHeight="1" x14ac:dyDescent="0.15">
      <c r="A15" s="225"/>
      <c r="B15" s="234" t="s">
        <v>41</v>
      </c>
      <c r="C15" s="227"/>
      <c r="D15" s="237">
        <f t="shared" si="0"/>
        <v>39461</v>
      </c>
      <c r="E15" s="763">
        <f>D15/'20pobl'!D15*100</f>
        <v>3.3640861784403855</v>
      </c>
      <c r="F15" s="227"/>
      <c r="G15" s="235">
        <v>10965</v>
      </c>
      <c r="H15" s="769">
        <v>1.1124683709972951</v>
      </c>
      <c r="I15" s="227"/>
      <c r="J15" s="235">
        <v>9271</v>
      </c>
      <c r="K15" s="769">
        <v>6.7899019342175615</v>
      </c>
      <c r="L15" s="227"/>
      <c r="M15" s="235">
        <v>19225</v>
      </c>
      <c r="N15" s="769">
        <f>M15/'20pobl'!X15*100</f>
        <v>37.828850278428213</v>
      </c>
      <c r="O15" s="576"/>
      <c r="P15" s="306"/>
      <c r="Q15" s="306"/>
      <c r="R15" s="306"/>
      <c r="S15" s="307"/>
      <c r="T15" s="437"/>
      <c r="U15" s="232"/>
      <c r="V15" s="306"/>
      <c r="W15" s="306"/>
      <c r="X15" s="306"/>
      <c r="Y15" s="307"/>
      <c r="Z15" s="437"/>
      <c r="AB15" s="306"/>
      <c r="AC15" s="306"/>
      <c r="AD15" s="306"/>
      <c r="AE15" s="307"/>
      <c r="AF15" s="437"/>
      <c r="AH15" s="306"/>
      <c r="AI15" s="306"/>
      <c r="AJ15" s="306"/>
      <c r="AK15" s="307"/>
      <c r="AL15" s="437"/>
    </row>
    <row r="16" spans="1:38" s="233" customFormat="1" ht="18" customHeight="1" x14ac:dyDescent="0.15">
      <c r="A16" s="225"/>
      <c r="B16" s="234" t="s">
        <v>9</v>
      </c>
      <c r="C16" s="227"/>
      <c r="D16" s="237">
        <f t="shared" si="0"/>
        <v>57712</v>
      </c>
      <c r="E16" s="763">
        <f>D16/'20pobl'!D16*100</f>
        <v>2.6559359099912379</v>
      </c>
      <c r="F16" s="227"/>
      <c r="G16" s="235">
        <v>20413</v>
      </c>
      <c r="H16" s="769">
        <v>1.1267411277346779</v>
      </c>
      <c r="I16" s="227"/>
      <c r="J16" s="235">
        <v>13098</v>
      </c>
      <c r="K16" s="769">
        <v>4.8890829889922847</v>
      </c>
      <c r="L16" s="227"/>
      <c r="M16" s="235">
        <v>24201</v>
      </c>
      <c r="N16" s="769">
        <f>M16/'20pobl'!X16*100</f>
        <v>25.923347187111702</v>
      </c>
      <c r="O16" s="576"/>
      <c r="P16" s="306"/>
      <c r="Q16" s="306"/>
      <c r="R16" s="306"/>
      <c r="S16" s="307"/>
      <c r="T16" s="437"/>
      <c r="U16" s="232"/>
      <c r="V16" s="306"/>
      <c r="W16" s="306"/>
      <c r="X16" s="306"/>
      <c r="Y16" s="307"/>
      <c r="Z16" s="437"/>
      <c r="AB16" s="306"/>
      <c r="AC16" s="306"/>
      <c r="AD16" s="306"/>
      <c r="AE16" s="307"/>
      <c r="AF16" s="437"/>
      <c r="AH16" s="306"/>
      <c r="AI16" s="306"/>
      <c r="AJ16" s="306"/>
      <c r="AK16" s="307"/>
      <c r="AL16" s="437"/>
    </row>
    <row r="17" spans="1:38" s="233" customFormat="1" ht="18" customHeight="1" x14ac:dyDescent="0.15">
      <c r="A17" s="225"/>
      <c r="B17" s="234" t="s">
        <v>8</v>
      </c>
      <c r="C17" s="227"/>
      <c r="D17" s="239">
        <f t="shared" si="0"/>
        <v>23164</v>
      </c>
      <c r="E17" s="764">
        <f>D17/'20pobl'!D17*100</f>
        <v>3.9629978768432204</v>
      </c>
      <c r="F17" s="227"/>
      <c r="G17" s="239">
        <v>6450</v>
      </c>
      <c r="H17" s="770">
        <v>1.4254427159877212</v>
      </c>
      <c r="I17" s="227"/>
      <c r="J17" s="239">
        <v>4928</v>
      </c>
      <c r="K17" s="770">
        <v>5.4145516074450084</v>
      </c>
      <c r="L17" s="227"/>
      <c r="M17" s="239">
        <v>11786</v>
      </c>
      <c r="N17" s="770">
        <f>M17/'20pobl'!X17*100</f>
        <v>28.74493927125506</v>
      </c>
      <c r="O17" s="576"/>
      <c r="P17" s="306"/>
      <c r="Q17" s="306"/>
      <c r="R17" s="306"/>
      <c r="S17" s="307"/>
      <c r="T17" s="437"/>
      <c r="U17" s="232"/>
      <c r="V17" s="306"/>
      <c r="W17" s="306"/>
      <c r="X17" s="306"/>
      <c r="Y17" s="307"/>
      <c r="Z17" s="437"/>
      <c r="AB17" s="306"/>
      <c r="AC17" s="306"/>
      <c r="AD17" s="306"/>
      <c r="AE17" s="307"/>
      <c r="AF17" s="437"/>
      <c r="AH17" s="306"/>
      <c r="AI17" s="306"/>
      <c r="AJ17" s="306"/>
      <c r="AK17" s="307"/>
      <c r="AL17" s="437"/>
    </row>
    <row r="18" spans="1:38" s="233" customFormat="1" ht="18" customHeight="1" x14ac:dyDescent="0.15">
      <c r="A18" s="225"/>
      <c r="B18" s="234" t="s">
        <v>7</v>
      </c>
      <c r="C18" s="227"/>
      <c r="D18" s="237">
        <f t="shared" si="0"/>
        <v>146929</v>
      </c>
      <c r="E18" s="763">
        <f>D18/'20pobl'!D18*100</f>
        <v>6.1653558604848477</v>
      </c>
      <c r="F18" s="227"/>
      <c r="G18" s="235">
        <v>30135</v>
      </c>
      <c r="H18" s="769">
        <v>1.7029002705653391</v>
      </c>
      <c r="I18" s="227"/>
      <c r="J18" s="235">
        <v>26644</v>
      </c>
      <c r="K18" s="769">
        <v>6.7580798165649565</v>
      </c>
      <c r="L18" s="227"/>
      <c r="M18" s="235">
        <v>90150</v>
      </c>
      <c r="N18" s="769">
        <f>M18/'20pobl'!X18*100</f>
        <v>41.116133122317642</v>
      </c>
      <c r="O18" s="576"/>
      <c r="P18" s="306"/>
      <c r="Q18" s="306"/>
      <c r="R18" s="306"/>
      <c r="S18" s="307"/>
      <c r="T18" s="437"/>
      <c r="U18" s="232"/>
      <c r="V18" s="306"/>
      <c r="W18" s="306"/>
      <c r="X18" s="306"/>
      <c r="Y18" s="307"/>
      <c r="Z18" s="437"/>
      <c r="AB18" s="306"/>
      <c r="AC18" s="306"/>
      <c r="AD18" s="306"/>
      <c r="AE18" s="307"/>
      <c r="AF18" s="437"/>
      <c r="AH18" s="306"/>
      <c r="AI18" s="306"/>
      <c r="AJ18" s="306"/>
      <c r="AK18" s="307"/>
      <c r="AL18" s="437"/>
    </row>
    <row r="19" spans="1:38" s="233" customFormat="1" ht="18" customHeight="1" x14ac:dyDescent="0.15">
      <c r="A19" s="225"/>
      <c r="B19" s="234" t="s">
        <v>43</v>
      </c>
      <c r="C19" s="227"/>
      <c r="D19" s="237">
        <f t="shared" si="0"/>
        <v>89947</v>
      </c>
      <c r="E19" s="763">
        <f>D19/'20pobl'!D19*100</f>
        <v>4.3885961976266143</v>
      </c>
      <c r="F19" s="227"/>
      <c r="G19" s="235">
        <v>20811</v>
      </c>
      <c r="H19" s="769">
        <v>1.2538710882427369</v>
      </c>
      <c r="I19" s="227"/>
      <c r="J19" s="235">
        <v>17738</v>
      </c>
      <c r="K19" s="769">
        <v>6.9468160100258487</v>
      </c>
      <c r="L19" s="227"/>
      <c r="M19" s="235">
        <v>51398</v>
      </c>
      <c r="N19" s="769">
        <f>M19/'20pobl'!X19*100</f>
        <v>38.219241236745439</v>
      </c>
      <c r="O19" s="576"/>
      <c r="P19" s="306"/>
      <c r="Q19" s="306"/>
      <c r="R19" s="306"/>
      <c r="S19" s="307"/>
      <c r="T19" s="437"/>
      <c r="U19" s="232"/>
      <c r="V19" s="306"/>
      <c r="W19" s="306"/>
      <c r="X19" s="306"/>
      <c r="Y19" s="307"/>
      <c r="Z19" s="437"/>
      <c r="AB19" s="306"/>
      <c r="AC19" s="306"/>
      <c r="AD19" s="306"/>
      <c r="AE19" s="307"/>
      <c r="AF19" s="437"/>
      <c r="AH19" s="306"/>
      <c r="AI19" s="306"/>
      <c r="AJ19" s="306"/>
      <c r="AK19" s="307"/>
      <c r="AL19" s="437"/>
    </row>
    <row r="20" spans="1:38" s="233" customFormat="1" ht="18" customHeight="1" x14ac:dyDescent="0.15">
      <c r="A20" s="225"/>
      <c r="B20" s="234" t="s">
        <v>44</v>
      </c>
      <c r="C20" s="227"/>
      <c r="D20" s="237">
        <f t="shared" si="0"/>
        <v>354754</v>
      </c>
      <c r="E20" s="763">
        <f>D20/'20pobl'!D20*100</f>
        <v>4.5695924008180988</v>
      </c>
      <c r="F20" s="227"/>
      <c r="G20" s="235">
        <v>87883</v>
      </c>
      <c r="H20" s="769">
        <v>1.3983662840384674</v>
      </c>
      <c r="I20" s="227"/>
      <c r="J20" s="235">
        <v>80052</v>
      </c>
      <c r="K20" s="769">
        <v>7.8006665237473447</v>
      </c>
      <c r="L20" s="227"/>
      <c r="M20" s="235">
        <v>186819</v>
      </c>
      <c r="N20" s="769">
        <f>M20/'20pobl'!X20*100</f>
        <v>41.290438080587734</v>
      </c>
      <c r="O20" s="576"/>
      <c r="P20" s="306"/>
      <c r="Q20" s="306"/>
      <c r="R20" s="306"/>
      <c r="S20" s="307"/>
      <c r="T20" s="437"/>
      <c r="U20" s="232"/>
      <c r="V20" s="306"/>
      <c r="W20" s="306"/>
      <c r="X20" s="306"/>
      <c r="Y20" s="307"/>
      <c r="Z20" s="437"/>
      <c r="AB20" s="306"/>
      <c r="AC20" s="306"/>
      <c r="AD20" s="306"/>
      <c r="AE20" s="307"/>
      <c r="AF20" s="437"/>
      <c r="AH20" s="306"/>
      <c r="AI20" s="306"/>
      <c r="AJ20" s="306"/>
      <c r="AK20" s="307"/>
      <c r="AL20" s="437"/>
    </row>
    <row r="21" spans="1:38" s="233" customFormat="1" ht="18" customHeight="1" x14ac:dyDescent="0.15">
      <c r="A21" s="225"/>
      <c r="B21" s="234" t="s">
        <v>6</v>
      </c>
      <c r="C21" s="227"/>
      <c r="D21" s="237">
        <f t="shared" si="0"/>
        <v>185933</v>
      </c>
      <c r="E21" s="763">
        <f>D21/'20pobl'!D21*100</f>
        <v>3.6759178970601436</v>
      </c>
      <c r="F21" s="227"/>
      <c r="G21" s="235">
        <v>51421</v>
      </c>
      <c r="H21" s="769">
        <v>1.2658785646762249</v>
      </c>
      <c r="I21" s="227"/>
      <c r="J21" s="235">
        <v>40579</v>
      </c>
      <c r="K21" s="769">
        <v>5.7242286983054003</v>
      </c>
      <c r="L21" s="227"/>
      <c r="M21" s="235">
        <v>93933</v>
      </c>
      <c r="N21" s="769">
        <f>M21/'20pobl'!X21*100</f>
        <v>32.711146089796941</v>
      </c>
      <c r="O21" s="576"/>
      <c r="P21" s="306"/>
      <c r="Q21" s="306"/>
      <c r="R21" s="306"/>
      <c r="S21" s="307"/>
      <c r="T21" s="438"/>
      <c r="U21" s="232"/>
      <c r="V21" s="306"/>
      <c r="W21" s="306"/>
      <c r="X21" s="306"/>
      <c r="Y21" s="307"/>
      <c r="Z21" s="437"/>
      <c r="AB21" s="306"/>
      <c r="AC21" s="306"/>
      <c r="AD21" s="306"/>
      <c r="AE21" s="307"/>
      <c r="AF21" s="437"/>
      <c r="AH21" s="306"/>
      <c r="AI21" s="306"/>
      <c r="AJ21" s="306"/>
      <c r="AK21" s="307"/>
      <c r="AL21" s="437"/>
    </row>
    <row r="22" spans="1:38" s="233" customFormat="1" ht="18" customHeight="1" x14ac:dyDescent="0.15">
      <c r="A22" s="225"/>
      <c r="B22" s="234" t="s">
        <v>5</v>
      </c>
      <c r="C22" s="227"/>
      <c r="D22" s="237">
        <f t="shared" si="0"/>
        <v>56834</v>
      </c>
      <c r="E22" s="763">
        <f>D22/'20pobl'!D22*100</f>
        <v>5.364223346650923</v>
      </c>
      <c r="F22" s="227"/>
      <c r="G22" s="235">
        <v>12977</v>
      </c>
      <c r="H22" s="769">
        <v>1.5538228328260488</v>
      </c>
      <c r="I22" s="227"/>
      <c r="J22" s="235">
        <v>12719</v>
      </c>
      <c r="K22" s="769">
        <v>8.5754931970495836</v>
      </c>
      <c r="L22" s="227"/>
      <c r="M22" s="235">
        <v>31138</v>
      </c>
      <c r="N22" s="769">
        <f>M22/'20pobl'!X22*100</f>
        <v>40.961890103529477</v>
      </c>
      <c r="O22" s="576"/>
      <c r="P22" s="306"/>
      <c r="Q22" s="306"/>
      <c r="R22" s="306"/>
      <c r="S22" s="307"/>
      <c r="T22" s="437"/>
      <c r="U22" s="232"/>
      <c r="V22" s="306"/>
      <c r="W22" s="306"/>
      <c r="X22" s="306"/>
      <c r="Y22" s="307"/>
      <c r="Z22" s="437"/>
      <c r="AB22" s="306"/>
      <c r="AC22" s="306"/>
      <c r="AD22" s="306"/>
      <c r="AE22" s="307"/>
      <c r="AF22" s="437"/>
      <c r="AH22" s="306"/>
      <c r="AI22" s="306"/>
      <c r="AJ22" s="306"/>
      <c r="AK22" s="307"/>
      <c r="AL22" s="437"/>
    </row>
    <row r="23" spans="1:38" s="233" customFormat="1" ht="18" customHeight="1" x14ac:dyDescent="0.15">
      <c r="A23" s="225"/>
      <c r="B23" s="234" t="s">
        <v>38</v>
      </c>
      <c r="C23" s="227"/>
      <c r="D23" s="237">
        <f t="shared" si="0"/>
        <v>79633</v>
      </c>
      <c r="E23" s="763">
        <f>D23/'20pobl'!D23*100</f>
        <v>2.9541352811664741</v>
      </c>
      <c r="F23" s="227"/>
      <c r="G23" s="235">
        <v>22358</v>
      </c>
      <c r="H23" s="769">
        <v>1.117059412791874</v>
      </c>
      <c r="I23" s="227"/>
      <c r="J23" s="235">
        <v>14620</v>
      </c>
      <c r="K23" s="769">
        <v>3.1967184438846905</v>
      </c>
      <c r="L23" s="227"/>
      <c r="M23" s="235">
        <v>42655</v>
      </c>
      <c r="N23" s="769">
        <f>M23/'20pobl'!X23*100</f>
        <v>18.013395496545552</v>
      </c>
      <c r="O23" s="576"/>
      <c r="P23" s="306"/>
      <c r="Q23" s="306"/>
      <c r="R23" s="306"/>
      <c r="S23" s="307"/>
      <c r="T23" s="437"/>
      <c r="U23" s="232"/>
      <c r="V23" s="306"/>
      <c r="W23" s="306"/>
      <c r="X23" s="306"/>
      <c r="Y23" s="307"/>
      <c r="Z23" s="437"/>
      <c r="AB23" s="306"/>
      <c r="AC23" s="306"/>
      <c r="AD23" s="306"/>
      <c r="AE23" s="307"/>
      <c r="AF23" s="437"/>
      <c r="AH23" s="306"/>
      <c r="AI23" s="306"/>
      <c r="AJ23" s="306"/>
      <c r="AK23" s="307"/>
      <c r="AL23" s="437"/>
    </row>
    <row r="24" spans="1:38" s="233" customFormat="1" ht="18" customHeight="1" x14ac:dyDescent="0.15">
      <c r="A24" s="225"/>
      <c r="B24" s="234" t="s">
        <v>45</v>
      </c>
      <c r="C24" s="227"/>
      <c r="D24" s="237">
        <f t="shared" si="0"/>
        <v>224953</v>
      </c>
      <c r="E24" s="763">
        <f>D24/'20pobl'!D24*100</f>
        <v>3.3320195027558599</v>
      </c>
      <c r="F24" s="227"/>
      <c r="G24" s="235">
        <v>53443</v>
      </c>
      <c r="H24" s="769">
        <v>0.96499646542937134</v>
      </c>
      <c r="I24" s="227"/>
      <c r="J24" s="235">
        <v>43509</v>
      </c>
      <c r="K24" s="769">
        <v>5.1385285117529858</v>
      </c>
      <c r="L24" s="227"/>
      <c r="M24" s="235">
        <v>128001</v>
      </c>
      <c r="N24" s="769">
        <f>M24/'20pobl'!X24*100</f>
        <v>34.937154554759466</v>
      </c>
      <c r="O24" s="576"/>
      <c r="P24" s="306"/>
      <c r="Q24" s="306"/>
      <c r="R24" s="306"/>
      <c r="S24" s="307"/>
      <c r="T24" s="437"/>
      <c r="U24" s="232"/>
      <c r="V24" s="306"/>
      <c r="W24" s="306"/>
      <c r="X24" s="306"/>
      <c r="Y24" s="307"/>
      <c r="Z24" s="437"/>
      <c r="AB24" s="306"/>
      <c r="AC24" s="306"/>
      <c r="AD24" s="306"/>
      <c r="AE24" s="307"/>
      <c r="AF24" s="437"/>
      <c r="AH24" s="306"/>
      <c r="AI24" s="306"/>
      <c r="AJ24" s="306"/>
      <c r="AK24" s="307"/>
      <c r="AL24" s="437"/>
    </row>
    <row r="25" spans="1:38" s="241" customFormat="1" ht="18" customHeight="1" x14ac:dyDescent="0.15">
      <c r="A25" s="240"/>
      <c r="B25" s="234" t="s">
        <v>46</v>
      </c>
      <c r="C25" s="227"/>
      <c r="D25" s="237">
        <f t="shared" si="0"/>
        <v>55440</v>
      </c>
      <c r="E25" s="763">
        <f>D25/'20pobl'!D25*100</f>
        <v>3.6510050142049382</v>
      </c>
      <c r="F25" s="227"/>
      <c r="G25" s="235">
        <v>19283</v>
      </c>
      <c r="H25" s="769">
        <v>1.5109996669735735</v>
      </c>
      <c r="I25" s="227"/>
      <c r="J25" s="235">
        <v>12422</v>
      </c>
      <c r="K25" s="769">
        <v>7.2913181543374002</v>
      </c>
      <c r="L25" s="227"/>
      <c r="M25" s="235">
        <v>23735</v>
      </c>
      <c r="N25" s="769">
        <f>M25/'20pobl'!X25*100</f>
        <v>32.990937395752255</v>
      </c>
      <c r="O25" s="576"/>
      <c r="P25" s="306"/>
      <c r="Q25" s="306"/>
      <c r="R25" s="306"/>
      <c r="S25" s="307"/>
      <c r="T25" s="437"/>
      <c r="U25" s="232"/>
      <c r="V25" s="306"/>
      <c r="W25" s="306"/>
      <c r="X25" s="306"/>
      <c r="Y25" s="307"/>
      <c r="Z25" s="437"/>
      <c r="AB25" s="306"/>
      <c r="AC25" s="306"/>
      <c r="AD25" s="306"/>
      <c r="AE25" s="307"/>
      <c r="AF25" s="437"/>
      <c r="AH25" s="306"/>
      <c r="AI25" s="306"/>
      <c r="AJ25" s="306"/>
      <c r="AK25" s="307"/>
      <c r="AL25" s="437"/>
    </row>
    <row r="26" spans="1:38" s="233" customFormat="1" ht="18" customHeight="1" x14ac:dyDescent="0.15">
      <c r="B26" s="234" t="s">
        <v>47</v>
      </c>
      <c r="C26" s="227"/>
      <c r="D26" s="242">
        <f t="shared" si="0"/>
        <v>21291</v>
      </c>
      <c r="E26" s="765">
        <f>D26/'20pobl'!D26*100</f>
        <v>3.218414087193914</v>
      </c>
      <c r="F26" s="227"/>
      <c r="G26" s="239">
        <v>5109</v>
      </c>
      <c r="H26" s="770">
        <v>0.9646976185620737</v>
      </c>
      <c r="I26" s="227"/>
      <c r="J26" s="239">
        <v>3980</v>
      </c>
      <c r="K26" s="770">
        <v>4.3771858434331214</v>
      </c>
      <c r="L26" s="227"/>
      <c r="M26" s="239">
        <v>12202</v>
      </c>
      <c r="N26" s="770">
        <f>M26/'20pobl'!X26*100</f>
        <v>29.750091429964648</v>
      </c>
      <c r="O26" s="576"/>
      <c r="P26" s="306"/>
      <c r="Q26" s="306"/>
      <c r="R26" s="306"/>
      <c r="S26" s="307"/>
      <c r="T26" s="437"/>
      <c r="U26" s="232"/>
      <c r="V26" s="306"/>
      <c r="W26" s="306"/>
      <c r="X26" s="306"/>
      <c r="Y26" s="307"/>
      <c r="Z26" s="437"/>
      <c r="AB26" s="306"/>
      <c r="AC26" s="306"/>
      <c r="AD26" s="306"/>
      <c r="AE26" s="307"/>
      <c r="AF26" s="437"/>
      <c r="AH26" s="306"/>
      <c r="AI26" s="306"/>
      <c r="AJ26" s="306"/>
      <c r="AK26" s="307"/>
      <c r="AL26" s="437"/>
    </row>
    <row r="27" spans="1:38" s="233" customFormat="1" ht="18" customHeight="1" x14ac:dyDescent="0.15">
      <c r="B27" s="234" t="s">
        <v>48</v>
      </c>
      <c r="C27" s="227"/>
      <c r="D27" s="242">
        <f t="shared" si="0"/>
        <v>108983</v>
      </c>
      <c r="E27" s="765">
        <f>D27/'20pobl'!D27*100</f>
        <v>4.9224636211586938</v>
      </c>
      <c r="F27" s="227"/>
      <c r="G27" s="239">
        <v>28888</v>
      </c>
      <c r="H27" s="770">
        <v>1.6903571002253968</v>
      </c>
      <c r="I27" s="227"/>
      <c r="J27" s="239">
        <v>21647</v>
      </c>
      <c r="K27" s="770">
        <v>6.2577690924543683</v>
      </c>
      <c r="L27" s="227"/>
      <c r="M27" s="239">
        <v>58448</v>
      </c>
      <c r="N27" s="770">
        <f>M27/'20pobl'!X27*100</f>
        <v>36.740569388306731</v>
      </c>
      <c r="O27" s="576"/>
      <c r="P27" s="306"/>
      <c r="Q27" s="306"/>
      <c r="R27" s="306"/>
      <c r="S27" s="307"/>
      <c r="T27" s="438"/>
      <c r="U27" s="232"/>
      <c r="V27" s="306"/>
      <c r="W27" s="306"/>
      <c r="X27" s="306"/>
      <c r="Y27" s="307"/>
      <c r="Z27" s="437"/>
      <c r="AB27" s="306"/>
      <c r="AC27" s="306"/>
      <c r="AD27" s="306"/>
      <c r="AE27" s="307"/>
      <c r="AF27" s="437"/>
      <c r="AH27" s="306"/>
      <c r="AI27" s="306"/>
      <c r="AJ27" s="306"/>
      <c r="AK27" s="307"/>
      <c r="AL27" s="437"/>
    </row>
    <row r="28" spans="1:38" s="233" customFormat="1" ht="18" customHeight="1" x14ac:dyDescent="0.15">
      <c r="B28" s="234" t="s">
        <v>49</v>
      </c>
      <c r="C28" s="227"/>
      <c r="D28" s="242">
        <f t="shared" si="0"/>
        <v>14358</v>
      </c>
      <c r="E28" s="765">
        <f>D28/'20pobl'!D28*100</f>
        <v>4.4897372074697621</v>
      </c>
      <c r="F28" s="227"/>
      <c r="G28" s="239">
        <v>3407</v>
      </c>
      <c r="H28" s="770">
        <v>1.3521987617082076</v>
      </c>
      <c r="I28" s="227"/>
      <c r="J28" s="239">
        <v>2648</v>
      </c>
      <c r="K28" s="770">
        <v>5.8062535631276582</v>
      </c>
      <c r="L28" s="227"/>
      <c r="M28" s="239">
        <v>8303</v>
      </c>
      <c r="N28" s="770">
        <f>M28/'20pobl'!X28*100</f>
        <v>37.350427350427353</v>
      </c>
      <c r="O28" s="576"/>
      <c r="P28" s="306"/>
      <c r="Q28" s="306"/>
      <c r="R28" s="306"/>
      <c r="S28" s="307"/>
      <c r="T28" s="437"/>
      <c r="U28" s="232"/>
      <c r="V28" s="306"/>
      <c r="W28" s="306"/>
      <c r="X28" s="306"/>
      <c r="Y28" s="307"/>
      <c r="Z28" s="437"/>
      <c r="AB28" s="306"/>
      <c r="AC28" s="306"/>
      <c r="AD28" s="306"/>
      <c r="AE28" s="307"/>
      <c r="AF28" s="437"/>
      <c r="AH28" s="306"/>
      <c r="AI28" s="306"/>
      <c r="AJ28" s="306"/>
      <c r="AK28" s="307"/>
      <c r="AL28" s="437"/>
    </row>
    <row r="29" spans="1:38" s="233" customFormat="1" ht="18" customHeight="1" x14ac:dyDescent="0.15">
      <c r="B29" s="245" t="s">
        <v>4</v>
      </c>
      <c r="C29" s="227"/>
      <c r="D29" s="248">
        <f t="shared" si="0"/>
        <v>4953</v>
      </c>
      <c r="E29" s="766">
        <f>D29/'20pobl'!D29*100</f>
        <v>2.9173391134304798</v>
      </c>
      <c r="F29" s="227"/>
      <c r="G29" s="246">
        <v>2564</v>
      </c>
      <c r="H29" s="771">
        <v>1.7076484535258545</v>
      </c>
      <c r="I29" s="227"/>
      <c r="J29" s="246">
        <v>931</v>
      </c>
      <c r="K29" s="771">
        <v>6.3553826199740593</v>
      </c>
      <c r="L29" s="227"/>
      <c r="M29" s="246">
        <v>1458</v>
      </c>
      <c r="N29" s="771">
        <f>M29/'20pobl'!X29*100</f>
        <v>29.271230676570969</v>
      </c>
      <c r="O29" s="576"/>
      <c r="P29" s="306"/>
      <c r="Q29" s="306"/>
      <c r="R29" s="306"/>
      <c r="S29" s="307"/>
      <c r="T29" s="437"/>
      <c r="U29" s="232"/>
      <c r="V29" s="306"/>
      <c r="W29" s="306"/>
      <c r="X29" s="306"/>
      <c r="Y29" s="307"/>
      <c r="Z29" s="437"/>
      <c r="AB29" s="306"/>
      <c r="AC29" s="306"/>
      <c r="AD29" s="306"/>
      <c r="AE29" s="307"/>
      <c r="AF29" s="437"/>
      <c r="AH29" s="306"/>
      <c r="AI29" s="306"/>
      <c r="AJ29" s="306"/>
      <c r="AK29" s="307"/>
      <c r="AL29" s="437"/>
    </row>
    <row r="30" spans="1:38" s="224" customFormat="1" ht="3.75" customHeight="1" x14ac:dyDescent="0.15">
      <c r="A30" s="221"/>
      <c r="B30" s="222"/>
      <c r="C30" s="223"/>
      <c r="D30" s="222"/>
      <c r="E30" s="222"/>
      <c r="F30" s="223"/>
      <c r="G30" s="222"/>
      <c r="H30" s="222"/>
      <c r="I30" s="223"/>
      <c r="J30" s="222"/>
      <c r="K30" s="222"/>
      <c r="L30" s="223"/>
      <c r="M30" s="222"/>
      <c r="N30" s="222"/>
      <c r="O30" s="576"/>
      <c r="P30" s="310"/>
      <c r="Q30" s="310"/>
      <c r="R30" s="306"/>
      <c r="S30" s="307"/>
      <c r="T30" s="437"/>
      <c r="U30" s="232"/>
      <c r="V30" s="310"/>
      <c r="W30" s="310"/>
      <c r="X30" s="306"/>
      <c r="Y30" s="307"/>
      <c r="Z30" s="437"/>
      <c r="AB30" s="310"/>
      <c r="AC30" s="310"/>
      <c r="AD30" s="306"/>
      <c r="AE30" s="307"/>
      <c r="AF30" s="437"/>
      <c r="AH30" s="310"/>
      <c r="AI30" s="310"/>
      <c r="AJ30" s="306"/>
      <c r="AK30" s="307"/>
      <c r="AL30" s="437"/>
    </row>
    <row r="31" spans="1:38" s="252" customFormat="1" ht="18" customHeight="1" x14ac:dyDescent="0.15">
      <c r="B31" s="253" t="s">
        <v>3</v>
      </c>
      <c r="C31" s="212"/>
      <c r="D31" s="254">
        <f>G31+J31+M31</f>
        <v>1982018</v>
      </c>
      <c r="E31" s="767">
        <f>D31/'20pobl'!D31*100</f>
        <v>4.1827867983921614</v>
      </c>
      <c r="F31" s="212"/>
      <c r="G31" s="254">
        <f>SUM(G12:G29)</f>
        <v>513797</v>
      </c>
      <c r="H31" s="255">
        <f>G31/'20pobl'!J31*100</f>
        <v>1.3494595656033301</v>
      </c>
      <c r="I31" s="212"/>
      <c r="J31" s="254">
        <f>SUM(J12:J29)</f>
        <v>432245</v>
      </c>
      <c r="K31" s="255">
        <f>J31/'20pobl'!Q31*100</f>
        <v>6.70354005289383</v>
      </c>
      <c r="L31" s="212"/>
      <c r="M31" s="254">
        <f>SUM(M12:M29)</f>
        <v>1035976</v>
      </c>
      <c r="N31" s="255">
        <f>M31/'20pobl'!X31*100</f>
        <v>36.187293843790926</v>
      </c>
      <c r="O31" s="576"/>
      <c r="P31" s="306"/>
      <c r="Q31" s="306"/>
      <c r="R31" s="310"/>
      <c r="S31" s="310"/>
      <c r="T31" s="439"/>
      <c r="U31" s="440"/>
      <c r="V31" s="306"/>
      <c r="W31" s="306"/>
      <c r="X31" s="310"/>
      <c r="Y31" s="310"/>
      <c r="Z31" s="439"/>
      <c r="AB31" s="306"/>
      <c r="AC31" s="306"/>
      <c r="AD31" s="310"/>
      <c r="AE31" s="310"/>
      <c r="AF31" s="439"/>
      <c r="AH31" s="306"/>
      <c r="AI31" s="306"/>
      <c r="AJ31" s="310"/>
      <c r="AK31" s="310"/>
      <c r="AL31" s="439"/>
    </row>
    <row r="32" spans="1:38" s="257" customFormat="1" ht="5.25" customHeight="1" x14ac:dyDescent="0.2">
      <c r="B32" s="258" t="s">
        <v>42</v>
      </c>
      <c r="C32" s="259"/>
      <c r="F32" s="259"/>
    </row>
    <row r="33" spans="2:14" s="252" customFormat="1" ht="5.25" customHeight="1" x14ac:dyDescent="0.2">
      <c r="B33" s="258" t="s">
        <v>50</v>
      </c>
      <c r="C33" s="261"/>
      <c r="F33" s="261"/>
    </row>
    <row r="34" spans="2:14" s="252" customFormat="1" ht="13.5" customHeight="1" x14ac:dyDescent="0.2">
      <c r="B34" s="1053" t="str">
        <f>'20pobl'!B34:H34</f>
        <v>(1) Cifras definitivas INE de la Estadística del Padrón continuo referidas al 01/01/2021. Datos definitivos (publicado 17/1/2022)</v>
      </c>
      <c r="C34" s="1084"/>
      <c r="D34" s="1084"/>
      <c r="E34" s="1084"/>
      <c r="F34" s="1084"/>
      <c r="G34" s="1084"/>
      <c r="H34" s="1084"/>
      <c r="I34" s="1084"/>
      <c r="J34" s="1084"/>
      <c r="K34" s="1084"/>
      <c r="L34" s="1084"/>
      <c r="M34" s="1084"/>
      <c r="N34" s="1084"/>
    </row>
    <row r="35" spans="2:14" ht="29.25" customHeight="1" x14ac:dyDescent="0.2">
      <c r="B35" s="1075"/>
      <c r="C35" s="1075"/>
      <c r="D35" s="1075"/>
      <c r="E35" s="737"/>
      <c r="F35" s="263"/>
      <c r="G35" s="263"/>
      <c r="H35" s="263"/>
    </row>
    <row r="36" spans="2:14" ht="4.5" customHeight="1" x14ac:dyDescent="0.2">
      <c r="B36" s="1076"/>
      <c r="C36" s="1076"/>
      <c r="D36" s="1076"/>
      <c r="E36" s="738"/>
      <c r="F36" s="263"/>
      <c r="G36" s="263"/>
      <c r="H36" s="263"/>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62" bestFit="1" customWidth="1"/>
    <col min="26" max="26" width="7.7109375" style="262" bestFit="1" customWidth="1"/>
    <col min="27" max="27" width="11.42578125" style="262"/>
    <col min="28" max="30" width="2.42578125" style="262" bestFit="1" customWidth="1"/>
    <col min="31" max="31" width="13" style="262" bestFit="1" customWidth="1"/>
    <col min="32" max="32" width="3.42578125" style="262" bestFit="1" customWidth="1"/>
    <col min="33" max="33" width="3.85546875" style="262" customWidth="1"/>
    <col min="34" max="36" width="2.42578125" style="262" bestFit="1" customWidth="1"/>
    <col min="37" max="37" width="8.42578125" style="262" bestFit="1" customWidth="1"/>
    <col min="38" max="38" width="3.42578125" style="262" bestFit="1" customWidth="1"/>
    <col min="39" max="39" width="3.5703125" style="262" customWidth="1"/>
    <col min="40" max="42" width="2.42578125" style="262" bestFit="1" customWidth="1"/>
    <col min="43" max="43" width="8.42578125" style="262" bestFit="1" customWidth="1"/>
    <col min="44" max="44" width="4.140625" style="262" bestFit="1" customWidth="1"/>
    <col min="45" max="45" width="3.28515625" style="262" customWidth="1"/>
    <col min="46" max="46" width="4.28515625" style="262" bestFit="1" customWidth="1"/>
    <col min="47" max="47" width="2.42578125" style="262" bestFit="1" customWidth="1"/>
    <col min="48" max="48" width="4.28515625" style="262" bestFit="1" customWidth="1"/>
    <col min="49" max="49" width="8.42578125" style="262" bestFit="1" customWidth="1"/>
    <col min="50" max="50" width="4.28515625" style="262" bestFit="1" customWidth="1"/>
    <col min="51" max="16384" width="11.42578125" style="262"/>
  </cols>
  <sheetData>
    <row r="1" spans="1:50" s="202" customFormat="1" ht="15" customHeight="1" x14ac:dyDescent="0.2">
      <c r="B1" s="203"/>
      <c r="C1" s="204"/>
      <c r="F1" s="204"/>
      <c r="I1" s="204"/>
      <c r="O1" s="205"/>
      <c r="R1" s="204"/>
      <c r="S1" s="714" t="s">
        <v>143</v>
      </c>
      <c r="T1" s="714"/>
      <c r="U1" s="714"/>
      <c r="V1" s="714" t="s">
        <v>19</v>
      </c>
      <c r="W1" s="714"/>
      <c r="X1" s="714"/>
      <c r="Y1" s="714" t="s">
        <v>18</v>
      </c>
    </row>
    <row r="2" spans="1:50" s="206" customFormat="1" ht="52.5" customHeight="1" x14ac:dyDescent="0.2">
      <c r="B2" s="1054"/>
      <c r="C2" s="1054"/>
      <c r="D2" s="1054"/>
      <c r="E2" s="1054"/>
      <c r="F2" s="1054"/>
      <c r="G2" s="1054"/>
      <c r="H2" s="1054"/>
      <c r="I2" s="1054"/>
      <c r="O2" s="208"/>
    </row>
    <row r="3" spans="1:50" s="209" customFormat="1" ht="4.5" customHeight="1" x14ac:dyDescent="0.2">
      <c r="B3" s="1055"/>
      <c r="C3" s="1055"/>
      <c r="D3" s="1055"/>
      <c r="E3" s="1055"/>
      <c r="F3" s="1055"/>
      <c r="G3" s="1055"/>
      <c r="H3" s="1055"/>
      <c r="I3" s="1055"/>
      <c r="O3" s="208"/>
    </row>
    <row r="4" spans="1:50" s="209" customFormat="1" ht="17.25" customHeight="1" x14ac:dyDescent="0.2">
      <c r="A4" s="1055" t="s">
        <v>201</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row>
    <row r="5" spans="1:50"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row>
    <row r="6" spans="1:50" s="209" customFormat="1" ht="6" customHeight="1" x14ac:dyDescent="0.2">
      <c r="O6" s="208"/>
    </row>
    <row r="7" spans="1:50" s="214" customFormat="1" ht="12.75" customHeight="1" x14ac:dyDescent="0.2">
      <c r="A7" s="210"/>
      <c r="B7" s="1057" t="s">
        <v>15</v>
      </c>
      <c r="C7" s="212"/>
      <c r="D7" s="1066" t="s">
        <v>115</v>
      </c>
      <c r="E7" s="1064"/>
      <c r="F7" s="569"/>
      <c r="G7" s="1064"/>
      <c r="H7" s="1064"/>
      <c r="I7" s="569"/>
      <c r="J7" s="1064"/>
      <c r="K7" s="1064"/>
      <c r="L7" s="569"/>
      <c r="M7" s="1064"/>
      <c r="N7" s="1065"/>
      <c r="O7" s="212"/>
      <c r="P7" s="1066" t="s">
        <v>16</v>
      </c>
      <c r="Q7" s="1064"/>
      <c r="R7" s="569"/>
      <c r="S7" s="1064"/>
      <c r="T7" s="1064"/>
      <c r="U7" s="569"/>
      <c r="V7" s="1064"/>
      <c r="W7" s="1064"/>
      <c r="X7" s="569"/>
      <c r="Y7" s="1064"/>
      <c r="Z7" s="1065"/>
      <c r="AA7" s="431"/>
      <c r="AB7" s="431"/>
      <c r="AC7" s="432"/>
      <c r="AD7" s="432"/>
      <c r="AE7" s="432"/>
      <c r="AF7" s="432"/>
      <c r="AG7" s="432"/>
      <c r="AH7" s="432"/>
      <c r="AI7" s="433"/>
    </row>
    <row r="8" spans="1:50" s="214" customFormat="1" ht="33.75" customHeight="1" x14ac:dyDescent="0.2">
      <c r="A8" s="210"/>
      <c r="B8" s="1058"/>
      <c r="C8" s="212"/>
      <c r="D8" s="1085"/>
      <c r="E8" s="1086"/>
      <c r="F8" s="212"/>
      <c r="G8" s="1066" t="s">
        <v>177</v>
      </c>
      <c r="H8" s="1065"/>
      <c r="I8" s="212"/>
      <c r="J8" s="1066" t="s">
        <v>183</v>
      </c>
      <c r="K8" s="1065"/>
      <c r="L8" s="212"/>
      <c r="M8" s="1066" t="s">
        <v>178</v>
      </c>
      <c r="N8" s="1065"/>
      <c r="O8" s="212"/>
      <c r="P8" s="1085"/>
      <c r="Q8" s="1087"/>
      <c r="R8" s="502"/>
      <c r="S8" s="1066" t="s">
        <v>180</v>
      </c>
      <c r="T8" s="1065"/>
      <c r="U8" s="212"/>
      <c r="V8" s="1066" t="s">
        <v>181</v>
      </c>
      <c r="W8" s="1065"/>
      <c r="X8" s="212"/>
      <c r="Y8" s="1066" t="s">
        <v>182</v>
      </c>
      <c r="Z8" s="1065"/>
      <c r="AA8" s="431"/>
      <c r="AB8" s="431"/>
      <c r="AC8" s="432"/>
      <c r="AD8" s="432"/>
      <c r="AE8" s="432"/>
      <c r="AF8" s="432"/>
      <c r="AG8" s="432"/>
      <c r="AH8" s="432"/>
      <c r="AI8" s="433"/>
    </row>
    <row r="9" spans="1:50" s="220" customFormat="1" ht="36.75" customHeight="1" x14ac:dyDescent="0.2">
      <c r="A9" s="215"/>
      <c r="B9" s="1059"/>
      <c r="C9" s="217"/>
      <c r="D9" s="218" t="s">
        <v>12</v>
      </c>
      <c r="E9" s="219" t="s">
        <v>13</v>
      </c>
      <c r="F9" s="217"/>
      <c r="G9" s="218" t="s">
        <v>12</v>
      </c>
      <c r="H9" s="272" t="s">
        <v>13</v>
      </c>
      <c r="I9" s="217"/>
      <c r="J9" s="218" t="s">
        <v>12</v>
      </c>
      <c r="K9" s="272" t="s">
        <v>13</v>
      </c>
      <c r="L9" s="217"/>
      <c r="M9" s="218" t="s">
        <v>12</v>
      </c>
      <c r="N9" s="272" t="s">
        <v>13</v>
      </c>
      <c r="O9" s="217"/>
      <c r="P9" s="218" t="s">
        <v>12</v>
      </c>
      <c r="Q9" s="219" t="s">
        <v>119</v>
      </c>
      <c r="R9" s="217"/>
      <c r="S9" s="218" t="s">
        <v>12</v>
      </c>
      <c r="T9" s="272" t="s">
        <v>119</v>
      </c>
      <c r="U9" s="217"/>
      <c r="V9" s="218" t="s">
        <v>12</v>
      </c>
      <c r="W9" s="272" t="s">
        <v>119</v>
      </c>
      <c r="X9" s="217"/>
      <c r="Y9" s="218" t="s">
        <v>12</v>
      </c>
      <c r="Z9" s="272" t="s">
        <v>119</v>
      </c>
      <c r="AA9" s="434"/>
      <c r="AB9" s="435"/>
      <c r="AC9" s="310"/>
      <c r="AD9" s="310"/>
      <c r="AE9" s="310"/>
      <c r="AF9" s="310"/>
      <c r="AG9" s="436"/>
      <c r="AH9" s="436"/>
      <c r="AI9" s="436"/>
    </row>
    <row r="10" spans="1:50" s="224" customFormat="1" ht="4.5" customHeight="1" x14ac:dyDescent="0.2">
      <c r="A10" s="221"/>
      <c r="B10" s="222"/>
      <c r="C10" s="223"/>
      <c r="D10" s="222"/>
      <c r="E10" s="222"/>
      <c r="F10" s="223"/>
      <c r="G10" s="222"/>
      <c r="H10" s="222"/>
      <c r="I10" s="223"/>
      <c r="J10" s="222"/>
      <c r="K10" s="222"/>
      <c r="L10" s="223"/>
      <c r="M10" s="222"/>
      <c r="N10" s="222"/>
      <c r="O10" s="223"/>
      <c r="P10" s="222"/>
      <c r="Q10" s="222"/>
      <c r="R10" s="223"/>
      <c r="S10" s="222"/>
      <c r="T10" s="222"/>
      <c r="U10" s="223"/>
      <c r="V10" s="222"/>
      <c r="W10" s="222"/>
      <c r="X10" s="223"/>
      <c r="Y10" s="222"/>
      <c r="Z10" s="222"/>
      <c r="AA10" s="431"/>
      <c r="AB10" s="435"/>
      <c r="AC10" s="310"/>
      <c r="AD10" s="310"/>
      <c r="AE10" s="310"/>
      <c r="AF10" s="310"/>
      <c r="AG10" s="232"/>
      <c r="AH10" s="232"/>
      <c r="AI10" s="232"/>
    </row>
    <row r="11" spans="1:50" s="233" customFormat="1" ht="18" customHeight="1" x14ac:dyDescent="0.15">
      <c r="A11" s="225"/>
      <c r="B11" s="226" t="s">
        <v>11</v>
      </c>
      <c r="C11" s="227"/>
      <c r="D11" s="405">
        <v>8384408</v>
      </c>
      <c r="E11" s="186">
        <f t="shared" ref="E11:E28" si="0">D11*100/$D$30</f>
        <v>17.944934163017855</v>
      </c>
      <c r="F11" s="227"/>
      <c r="G11" s="228">
        <v>6973463</v>
      </c>
      <c r="H11" s="570">
        <f>G11*100/$G$30</f>
        <v>18.441080349722064</v>
      </c>
      <c r="I11" s="227"/>
      <c r="J11" s="228">
        <v>999769</v>
      </c>
      <c r="K11" s="570">
        <f>J11*100/$J$30</f>
        <v>16.561910466829101</v>
      </c>
      <c r="L11" s="227"/>
      <c r="M11" s="228">
        <v>411176</v>
      </c>
      <c r="N11" s="570">
        <f t="shared" ref="N11:N28" si="1">M11*100/$M$30</f>
        <v>14.318732272482714</v>
      </c>
      <c r="O11" s="227"/>
      <c r="P11" s="230" t="e">
        <f>S11+V11+Y11</f>
        <v>#REF!</v>
      </c>
      <c r="Q11" s="231" t="e">
        <f>P11*100/D11</f>
        <v>#REF!</v>
      </c>
      <c r="R11" s="227"/>
      <c r="S11" s="228" t="e">
        <f>GETPIVOTDATA("Cuenta número de expedientes",#REF!,"CCAA",$B11,"TramoEdad",S$1)</f>
        <v>#REF!</v>
      </c>
      <c r="T11" s="229" t="e">
        <f>S11*100/G11</f>
        <v>#REF!</v>
      </c>
      <c r="U11" s="227"/>
      <c r="V11" s="228" t="e">
        <f>GETPIVOTDATA("Cuenta número de expedientes",#REF!,"CCAA",$B11,"TramoEdad",V$1)</f>
        <v>#REF!</v>
      </c>
      <c r="W11" s="229" t="e">
        <f>V11*100/J11</f>
        <v>#REF!</v>
      </c>
      <c r="X11" s="227"/>
      <c r="Y11" s="228" t="e">
        <f>GETPIVOTDATA("Cuenta número de expedientes",#REF!,"CCAA",$B11,"TramoEdad",Y$1)</f>
        <v>#REF!</v>
      </c>
      <c r="Z11" s="229" t="e">
        <f>Y11*100/M11</f>
        <v>#REF!</v>
      </c>
      <c r="AA11" s="576"/>
      <c r="AB11" s="306"/>
      <c r="AC11" s="306"/>
      <c r="AD11" s="306"/>
      <c r="AE11" s="307"/>
      <c r="AF11" s="437"/>
      <c r="AG11" s="232"/>
      <c r="AH11" s="306"/>
      <c r="AI11" s="306"/>
      <c r="AJ11" s="306"/>
      <c r="AK11" s="307"/>
      <c r="AL11" s="437"/>
      <c r="AN11" s="306"/>
      <c r="AO11" s="306"/>
      <c r="AP11" s="306"/>
      <c r="AQ11" s="307"/>
      <c r="AR11" s="437"/>
      <c r="AT11" s="306"/>
      <c r="AU11" s="306"/>
      <c r="AV11" s="306"/>
      <c r="AW11" s="307"/>
      <c r="AX11" s="437"/>
    </row>
    <row r="12" spans="1:50" s="233" customFormat="1" ht="18" customHeight="1" x14ac:dyDescent="0.15">
      <c r="A12" s="225"/>
      <c r="B12" s="234" t="s">
        <v>10</v>
      </c>
      <c r="C12" s="227"/>
      <c r="D12" s="406">
        <v>1308728</v>
      </c>
      <c r="E12" s="187">
        <f t="shared" si="0"/>
        <v>2.801037091384154</v>
      </c>
      <c r="F12" s="227"/>
      <c r="G12" s="235">
        <v>1025808</v>
      </c>
      <c r="H12" s="571">
        <f t="shared" ref="H12:H28" si="2">G12*100/$G$30</f>
        <v>2.7127135759360437</v>
      </c>
      <c r="I12" s="227"/>
      <c r="J12" s="235">
        <v>180311</v>
      </c>
      <c r="K12" s="571">
        <f t="shared" ref="K12:K28" si="3">J12*100/$J$30</f>
        <v>2.9869846316343294</v>
      </c>
      <c r="L12" s="227"/>
      <c r="M12" s="235">
        <v>102609</v>
      </c>
      <c r="N12" s="571">
        <f t="shared" si="1"/>
        <v>3.5732406554545468</v>
      </c>
      <c r="O12" s="227"/>
      <c r="P12" s="237" t="e">
        <f t="shared" ref="P12:P28" si="4">S12+V12+Y12</f>
        <v>#REF!</v>
      </c>
      <c r="Q12" s="238" t="e">
        <f t="shared" ref="Q12:Q28" si="5">P12*100/D12</f>
        <v>#REF!</v>
      </c>
      <c r="R12" s="227"/>
      <c r="S12" s="235" t="e">
        <f>GETPIVOTDATA("Cuenta número de expedientes",#REF!,"CCAA",$B12,"TramoEdad",S$1)</f>
        <v>#REF!</v>
      </c>
      <c r="T12" s="236" t="e">
        <f t="shared" ref="T12:T28" si="6">S12*100/G12</f>
        <v>#REF!</v>
      </c>
      <c r="U12" s="227"/>
      <c r="V12" s="235" t="e">
        <f>GETPIVOTDATA("Cuenta número de expedientes",#REF!,"CCAA",$B12,"TramoEdad",V$1)</f>
        <v>#REF!</v>
      </c>
      <c r="W12" s="236" t="e">
        <f t="shared" ref="W12:W28" si="7">V12*100/J12</f>
        <v>#REF!</v>
      </c>
      <c r="X12" s="227"/>
      <c r="Y12" s="235" t="e">
        <f>GETPIVOTDATA("Cuenta número de expedientes",#REF!,"CCAA",$B12,"TramoEdad",Y$1)</f>
        <v>#REF!</v>
      </c>
      <c r="Z12" s="236" t="e">
        <f t="shared" ref="Z12:Z28" si="8">Y12*100/M12</f>
        <v>#REF!</v>
      </c>
      <c r="AA12" s="576"/>
      <c r="AB12" s="306"/>
      <c r="AC12" s="306"/>
      <c r="AD12" s="306"/>
      <c r="AE12" s="307"/>
      <c r="AF12" s="437"/>
      <c r="AG12" s="232"/>
      <c r="AH12" s="306"/>
      <c r="AI12" s="306"/>
      <c r="AJ12" s="306"/>
      <c r="AK12" s="307"/>
      <c r="AL12" s="437"/>
      <c r="AN12" s="306"/>
      <c r="AO12" s="306"/>
      <c r="AP12" s="306"/>
      <c r="AQ12" s="307"/>
      <c r="AR12" s="437"/>
      <c r="AT12" s="306"/>
      <c r="AU12" s="306"/>
      <c r="AV12" s="306"/>
      <c r="AW12" s="307"/>
      <c r="AX12" s="437"/>
    </row>
    <row r="13" spans="1:50" s="233" customFormat="1" ht="18" customHeight="1" x14ac:dyDescent="0.15">
      <c r="A13" s="225"/>
      <c r="B13" s="234" t="s">
        <v>40</v>
      </c>
      <c r="C13" s="227"/>
      <c r="D13" s="406">
        <v>1028244</v>
      </c>
      <c r="E13" s="187">
        <f t="shared" si="0"/>
        <v>2.2007243544825266</v>
      </c>
      <c r="F13" s="227"/>
      <c r="G13" s="235">
        <v>768630</v>
      </c>
      <c r="H13" s="571">
        <f t="shared" si="2"/>
        <v>2.0326153002040548</v>
      </c>
      <c r="I13" s="227"/>
      <c r="J13" s="235">
        <v>168505</v>
      </c>
      <c r="K13" s="571">
        <f t="shared" si="3"/>
        <v>2.7914095388165041</v>
      </c>
      <c r="L13" s="227"/>
      <c r="M13" s="235">
        <v>91109</v>
      </c>
      <c r="N13" s="571">
        <f t="shared" si="1"/>
        <v>3.1727663545869107</v>
      </c>
      <c r="O13" s="227"/>
      <c r="P13" s="237" t="e">
        <f t="shared" si="4"/>
        <v>#REF!</v>
      </c>
      <c r="Q13" s="238" t="e">
        <f t="shared" si="5"/>
        <v>#REF!</v>
      </c>
      <c r="R13" s="227"/>
      <c r="S13" s="235" t="e">
        <f>GETPIVOTDATA("Cuenta número de expedientes",#REF!,"CCAA",$B13,"TramoEdad",S$1)</f>
        <v>#REF!</v>
      </c>
      <c r="T13" s="236" t="e">
        <f t="shared" si="6"/>
        <v>#REF!</v>
      </c>
      <c r="U13" s="227"/>
      <c r="V13" s="235" t="e">
        <f>GETPIVOTDATA("Cuenta número de expedientes",#REF!,"CCAA",$B13,"TramoEdad",V$1)</f>
        <v>#REF!</v>
      </c>
      <c r="W13" s="236" t="e">
        <f t="shared" si="7"/>
        <v>#REF!</v>
      </c>
      <c r="X13" s="227"/>
      <c r="Y13" s="235" t="e">
        <f>GETPIVOTDATA("Cuenta número de expedientes",#REF!,"CCAA",$B13,"TramoEdad",Y$1)</f>
        <v>#REF!</v>
      </c>
      <c r="Z13" s="236" t="e">
        <f t="shared" si="8"/>
        <v>#REF!</v>
      </c>
      <c r="AA13" s="576"/>
      <c r="AB13" s="306"/>
      <c r="AC13" s="306"/>
      <c r="AD13" s="306"/>
      <c r="AE13" s="307"/>
      <c r="AF13" s="438"/>
      <c r="AG13" s="232"/>
      <c r="AH13" s="306"/>
      <c r="AI13" s="306"/>
      <c r="AJ13" s="306"/>
      <c r="AK13" s="307"/>
      <c r="AL13" s="437"/>
      <c r="AN13" s="306"/>
      <c r="AO13" s="306"/>
      <c r="AP13" s="306"/>
      <c r="AQ13" s="307"/>
      <c r="AR13" s="437"/>
      <c r="AT13" s="306"/>
      <c r="AU13" s="306"/>
      <c r="AV13" s="306"/>
      <c r="AW13" s="307"/>
      <c r="AX13" s="437"/>
    </row>
    <row r="14" spans="1:50" s="233" customFormat="1" ht="18" customHeight="1" x14ac:dyDescent="0.15">
      <c r="A14" s="225"/>
      <c r="B14" s="234" t="s">
        <v>41</v>
      </c>
      <c r="C14" s="227"/>
      <c r="D14" s="406">
        <v>1128908</v>
      </c>
      <c r="E14" s="187">
        <f t="shared" si="0"/>
        <v>2.4161729410238815</v>
      </c>
      <c r="F14" s="227"/>
      <c r="G14" s="235">
        <v>954069</v>
      </c>
      <c r="H14" s="571">
        <f t="shared" si="2"/>
        <v>2.5230022856906213</v>
      </c>
      <c r="I14" s="227"/>
      <c r="J14" s="235">
        <v>125636</v>
      </c>
      <c r="K14" s="571">
        <f t="shared" si="3"/>
        <v>2.0812529528426476</v>
      </c>
      <c r="L14" s="227"/>
      <c r="M14" s="235">
        <v>49203</v>
      </c>
      <c r="N14" s="571">
        <f t="shared" si="1"/>
        <v>1.7134380022252442</v>
      </c>
      <c r="O14" s="227"/>
      <c r="P14" s="237" t="e">
        <f t="shared" si="4"/>
        <v>#REF!</v>
      </c>
      <c r="Q14" s="238" t="e">
        <f t="shared" si="5"/>
        <v>#REF!</v>
      </c>
      <c r="R14" s="227"/>
      <c r="S14" s="235" t="e">
        <f>GETPIVOTDATA("Cuenta número de expedientes",#REF!,"CCAA",$B14,"TramoEdad",S$1)</f>
        <v>#REF!</v>
      </c>
      <c r="T14" s="236" t="e">
        <f t="shared" si="6"/>
        <v>#REF!</v>
      </c>
      <c r="U14" s="227"/>
      <c r="V14" s="235" t="e">
        <f>GETPIVOTDATA("Cuenta número de expedientes",#REF!,"CCAA",$B14,"TramoEdad",V$1)</f>
        <v>#REF!</v>
      </c>
      <c r="W14" s="236" t="e">
        <f t="shared" si="7"/>
        <v>#REF!</v>
      </c>
      <c r="X14" s="227"/>
      <c r="Y14" s="235" t="e">
        <f>GETPIVOTDATA("Cuenta número de expedientes",#REF!,"CCAA",$B14,"TramoEdad",Y$1)</f>
        <v>#REF!</v>
      </c>
      <c r="Z14" s="236" t="e">
        <f t="shared" si="8"/>
        <v>#REF!</v>
      </c>
      <c r="AA14" s="576"/>
      <c r="AB14" s="306"/>
      <c r="AC14" s="306"/>
      <c r="AD14" s="306"/>
      <c r="AE14" s="307"/>
      <c r="AF14" s="437"/>
      <c r="AG14" s="232"/>
      <c r="AH14" s="306"/>
      <c r="AI14" s="306"/>
      <c r="AJ14" s="306"/>
      <c r="AK14" s="307"/>
      <c r="AL14" s="437"/>
      <c r="AN14" s="306"/>
      <c r="AO14" s="306"/>
      <c r="AP14" s="306"/>
      <c r="AQ14" s="307"/>
      <c r="AR14" s="437"/>
      <c r="AT14" s="306"/>
      <c r="AU14" s="306"/>
      <c r="AV14" s="306"/>
      <c r="AW14" s="307"/>
      <c r="AX14" s="437"/>
    </row>
    <row r="15" spans="1:50" s="233" customFormat="1" ht="18" customHeight="1" x14ac:dyDescent="0.15">
      <c r="A15" s="225"/>
      <c r="B15" s="234" t="s">
        <v>9</v>
      </c>
      <c r="C15" s="227"/>
      <c r="D15" s="406">
        <v>2127685</v>
      </c>
      <c r="E15" s="187">
        <f t="shared" si="0"/>
        <v>4.5538298284912475</v>
      </c>
      <c r="F15" s="227"/>
      <c r="G15" s="235">
        <v>1796155</v>
      </c>
      <c r="H15" s="571">
        <f t="shared" si="2"/>
        <v>4.7498694229187182</v>
      </c>
      <c r="I15" s="227"/>
      <c r="J15" s="235">
        <v>243113</v>
      </c>
      <c r="K15" s="571">
        <f t="shared" si="3"/>
        <v>4.0273460562612193</v>
      </c>
      <c r="L15" s="227"/>
      <c r="M15" s="235">
        <v>88417</v>
      </c>
      <c r="N15" s="571">
        <f t="shared" si="1"/>
        <v>3.0790205443316343</v>
      </c>
      <c r="O15" s="227"/>
      <c r="P15" s="237" t="e">
        <f t="shared" si="4"/>
        <v>#REF!</v>
      </c>
      <c r="Q15" s="238" t="e">
        <f t="shared" si="5"/>
        <v>#REF!</v>
      </c>
      <c r="R15" s="227"/>
      <c r="S15" s="235" t="e">
        <f>GETPIVOTDATA("Cuenta número de expedientes",#REF!,"CCAA",$B15,"TramoEdad",S$1)</f>
        <v>#REF!</v>
      </c>
      <c r="T15" s="236" t="e">
        <f t="shared" si="6"/>
        <v>#REF!</v>
      </c>
      <c r="U15" s="227"/>
      <c r="V15" s="235" t="e">
        <f>GETPIVOTDATA("Cuenta número de expedientes",#REF!,"CCAA",$B15,"TramoEdad",V$1)</f>
        <v>#REF!</v>
      </c>
      <c r="W15" s="236" t="e">
        <f t="shared" si="7"/>
        <v>#REF!</v>
      </c>
      <c r="X15" s="227"/>
      <c r="Y15" s="235" t="e">
        <f>GETPIVOTDATA("Cuenta número de expedientes",#REF!,"CCAA",$B15,"TramoEdad",Y$1)</f>
        <v>#REF!</v>
      </c>
      <c r="Z15" s="236" t="e">
        <f t="shared" si="8"/>
        <v>#REF!</v>
      </c>
      <c r="AA15" s="576"/>
      <c r="AB15" s="306"/>
      <c r="AC15" s="306"/>
      <c r="AD15" s="306"/>
      <c r="AE15" s="307"/>
      <c r="AF15" s="437"/>
      <c r="AG15" s="232"/>
      <c r="AH15" s="306"/>
      <c r="AI15" s="306"/>
      <c r="AJ15" s="306"/>
      <c r="AK15" s="307"/>
      <c r="AL15" s="437"/>
      <c r="AN15" s="306"/>
      <c r="AO15" s="306"/>
      <c r="AP15" s="306"/>
      <c r="AQ15" s="307"/>
      <c r="AR15" s="437"/>
      <c r="AT15" s="306"/>
      <c r="AU15" s="306"/>
      <c r="AV15" s="306"/>
      <c r="AW15" s="307"/>
      <c r="AX15" s="437"/>
    </row>
    <row r="16" spans="1:50" s="233" customFormat="1" ht="18" customHeight="1" x14ac:dyDescent="0.15">
      <c r="A16" s="225"/>
      <c r="B16" s="234" t="s">
        <v>8</v>
      </c>
      <c r="C16" s="227"/>
      <c r="D16" s="407">
        <v>580229</v>
      </c>
      <c r="E16" s="187">
        <f t="shared" si="0"/>
        <v>1.2418492998520214</v>
      </c>
      <c r="F16" s="227"/>
      <c r="G16" s="239">
        <v>455643</v>
      </c>
      <c r="H16" s="571">
        <f t="shared" si="2"/>
        <v>1.2049320651430158</v>
      </c>
      <c r="I16" s="227"/>
      <c r="J16" s="239">
        <v>82278</v>
      </c>
      <c r="K16" s="571">
        <f t="shared" si="3"/>
        <v>1.3629957214014083</v>
      </c>
      <c r="L16" s="227"/>
      <c r="M16" s="239">
        <v>42308</v>
      </c>
      <c r="N16" s="571">
        <f t="shared" si="1"/>
        <v>1.4733275409659092</v>
      </c>
      <c r="O16" s="227"/>
      <c r="P16" s="239" t="e">
        <f t="shared" si="4"/>
        <v>#REF!</v>
      </c>
      <c r="Q16" s="238" t="e">
        <f t="shared" si="5"/>
        <v>#REF!</v>
      </c>
      <c r="R16" s="227"/>
      <c r="S16" s="239" t="e">
        <f>GETPIVOTDATA("Cuenta número de expedientes",#REF!,"CCAA",$B16,"TramoEdad",S$1)</f>
        <v>#REF!</v>
      </c>
      <c r="T16" s="236" t="e">
        <f t="shared" si="6"/>
        <v>#REF!</v>
      </c>
      <c r="U16" s="227"/>
      <c r="V16" s="239" t="e">
        <f>GETPIVOTDATA("Cuenta número de expedientes",#REF!,"CCAA",$B16,"TramoEdad",V$1)</f>
        <v>#REF!</v>
      </c>
      <c r="W16" s="236" t="e">
        <f t="shared" si="7"/>
        <v>#REF!</v>
      </c>
      <c r="X16" s="227"/>
      <c r="Y16" s="239" t="e">
        <f>GETPIVOTDATA("Cuenta número de expedientes",#REF!,"CCAA",$B16,"TramoEdad",Y$1)</f>
        <v>#REF!</v>
      </c>
      <c r="Z16" s="236" t="e">
        <f t="shared" si="8"/>
        <v>#REF!</v>
      </c>
      <c r="AA16" s="576"/>
      <c r="AB16" s="306"/>
      <c r="AC16" s="306"/>
      <c r="AD16" s="306"/>
      <c r="AE16" s="307"/>
      <c r="AF16" s="437"/>
      <c r="AG16" s="232"/>
      <c r="AH16" s="306"/>
      <c r="AI16" s="306"/>
      <c r="AJ16" s="306"/>
      <c r="AK16" s="307"/>
      <c r="AL16" s="437"/>
      <c r="AN16" s="306"/>
      <c r="AO16" s="306"/>
      <c r="AP16" s="306"/>
      <c r="AQ16" s="307"/>
      <c r="AR16" s="437"/>
      <c r="AT16" s="306"/>
      <c r="AU16" s="306"/>
      <c r="AV16" s="306"/>
      <c r="AW16" s="307"/>
      <c r="AX16" s="437"/>
    </row>
    <row r="17" spans="1:50" s="233" customFormat="1" ht="18" customHeight="1" x14ac:dyDescent="0.15">
      <c r="A17" s="225"/>
      <c r="B17" s="234" t="s">
        <v>7</v>
      </c>
      <c r="C17" s="227"/>
      <c r="D17" s="406">
        <v>2409164</v>
      </c>
      <c r="E17" s="187">
        <f t="shared" si="0"/>
        <v>5.1562721384637706</v>
      </c>
      <c r="F17" s="227"/>
      <c r="G17" s="235">
        <v>1805325</v>
      </c>
      <c r="H17" s="571">
        <f t="shared" si="2"/>
        <v>4.7741191689641118</v>
      </c>
      <c r="I17" s="227"/>
      <c r="J17" s="235">
        <v>372394</v>
      </c>
      <c r="K17" s="571">
        <f t="shared" si="3"/>
        <v>6.1689811210233119</v>
      </c>
      <c r="L17" s="227"/>
      <c r="M17" s="235">
        <v>231445</v>
      </c>
      <c r="N17" s="571">
        <f t="shared" si="1"/>
        <v>8.0598064838530501</v>
      </c>
      <c r="O17" s="227"/>
      <c r="P17" s="237" t="e">
        <f t="shared" si="4"/>
        <v>#REF!</v>
      </c>
      <c r="Q17" s="238" t="e">
        <f>P17*100/D17</f>
        <v>#REF!</v>
      </c>
      <c r="R17" s="227"/>
      <c r="S17" s="235" t="e">
        <f>GETPIVOTDATA("Cuenta número de expedientes",#REF!,"CCAA",$B17,"TramoEdad",S$1)</f>
        <v>#REF!</v>
      </c>
      <c r="T17" s="236" t="e">
        <f>S17*100/G17</f>
        <v>#REF!</v>
      </c>
      <c r="U17" s="227"/>
      <c r="V17" s="235" t="e">
        <f>GETPIVOTDATA("Cuenta número de expedientes",#REF!,"CCAA",$B17,"TramoEdad",V$1)</f>
        <v>#REF!</v>
      </c>
      <c r="W17" s="236" t="e">
        <f>V17*100/J17</f>
        <v>#REF!</v>
      </c>
      <c r="X17" s="227"/>
      <c r="Y17" s="235" t="e">
        <f>GETPIVOTDATA("Cuenta número de expedientes",#REF!,"CCAA",$B17,"TramoEdad",Y$1)</f>
        <v>#REF!</v>
      </c>
      <c r="Z17" s="236" t="e">
        <f>Y17*100/M17</f>
        <v>#REF!</v>
      </c>
      <c r="AA17" s="576"/>
      <c r="AB17" s="306"/>
      <c r="AC17" s="306"/>
      <c r="AD17" s="306"/>
      <c r="AE17" s="307"/>
      <c r="AF17" s="437"/>
      <c r="AG17" s="232"/>
      <c r="AH17" s="306"/>
      <c r="AI17" s="306"/>
      <c r="AJ17" s="306"/>
      <c r="AK17" s="307"/>
      <c r="AL17" s="437"/>
      <c r="AN17" s="306"/>
      <c r="AO17" s="306"/>
      <c r="AP17" s="306"/>
      <c r="AQ17" s="307"/>
      <c r="AR17" s="437"/>
      <c r="AT17" s="306"/>
      <c r="AU17" s="306"/>
      <c r="AV17" s="306"/>
      <c r="AW17" s="307"/>
      <c r="AX17" s="437"/>
    </row>
    <row r="18" spans="1:50" s="233" customFormat="1" ht="18" customHeight="1" x14ac:dyDescent="0.15">
      <c r="A18" s="225"/>
      <c r="B18" s="234" t="s">
        <v>43</v>
      </c>
      <c r="C18" s="227"/>
      <c r="D18" s="406">
        <v>2026807</v>
      </c>
      <c r="E18" s="187">
        <f t="shared" si="0"/>
        <v>4.3379232232190672</v>
      </c>
      <c r="F18" s="227"/>
      <c r="G18" s="235">
        <v>1644219</v>
      </c>
      <c r="H18" s="571">
        <f t="shared" si="2"/>
        <v>4.3480799556174112</v>
      </c>
      <c r="I18" s="227"/>
      <c r="J18" s="235">
        <v>241609</v>
      </c>
      <c r="K18" s="571">
        <f t="shared" si="3"/>
        <v>4.0024311875844436</v>
      </c>
      <c r="L18" s="227"/>
      <c r="M18" s="235">
        <v>140979</v>
      </c>
      <c r="N18" s="571">
        <f t="shared" si="1"/>
        <v>4.9094318662624774</v>
      </c>
      <c r="O18" s="227"/>
      <c r="P18" s="237" t="e">
        <f t="shared" si="4"/>
        <v>#REF!</v>
      </c>
      <c r="Q18" s="238" t="e">
        <f t="shared" si="5"/>
        <v>#REF!</v>
      </c>
      <c r="R18" s="227"/>
      <c r="S18" s="235" t="e">
        <f>GETPIVOTDATA("Cuenta número de expedientes",#REF!,"CCAA",$B18,"TramoEdad",S$1)</f>
        <v>#REF!</v>
      </c>
      <c r="T18" s="236" t="e">
        <f t="shared" si="6"/>
        <v>#REF!</v>
      </c>
      <c r="U18" s="227"/>
      <c r="V18" s="235" t="e">
        <f>GETPIVOTDATA("Cuenta número de expedientes",#REF!,"CCAA",$B18,"TramoEdad",V$1)</f>
        <v>#REF!</v>
      </c>
      <c r="W18" s="236" t="e">
        <f t="shared" si="7"/>
        <v>#REF!</v>
      </c>
      <c r="X18" s="227"/>
      <c r="Y18" s="235" t="e">
        <f>GETPIVOTDATA("Cuenta número de expedientes",#REF!,"CCAA",$B18,"TramoEdad",Y$1)</f>
        <v>#REF!</v>
      </c>
      <c r="Z18" s="236" t="e">
        <f t="shared" si="8"/>
        <v>#REF!</v>
      </c>
      <c r="AA18" s="576"/>
      <c r="AB18" s="306"/>
      <c r="AC18" s="306"/>
      <c r="AD18" s="306"/>
      <c r="AE18" s="307"/>
      <c r="AF18" s="437"/>
      <c r="AG18" s="232"/>
      <c r="AH18" s="306"/>
      <c r="AI18" s="306"/>
      <c r="AJ18" s="306"/>
      <c r="AK18" s="307"/>
      <c r="AL18" s="437"/>
      <c r="AN18" s="306"/>
      <c r="AO18" s="306"/>
      <c r="AP18" s="306"/>
      <c r="AQ18" s="307"/>
      <c r="AR18" s="437"/>
      <c r="AT18" s="306"/>
      <c r="AU18" s="306"/>
      <c r="AV18" s="306"/>
      <c r="AW18" s="307"/>
      <c r="AX18" s="437"/>
    </row>
    <row r="19" spans="1:50" s="233" customFormat="1" ht="18" customHeight="1" x14ac:dyDescent="0.15">
      <c r="A19" s="225"/>
      <c r="B19" s="234" t="s">
        <v>44</v>
      </c>
      <c r="C19" s="227"/>
      <c r="D19" s="406">
        <v>7600065</v>
      </c>
      <c r="E19" s="187">
        <f t="shared" si="0"/>
        <v>16.266224885484615</v>
      </c>
      <c r="F19" s="227"/>
      <c r="G19" s="235">
        <v>6178644</v>
      </c>
      <c r="H19" s="571">
        <f t="shared" si="2"/>
        <v>16.339209149934277</v>
      </c>
      <c r="I19" s="227"/>
      <c r="J19" s="235">
        <v>960955</v>
      </c>
      <c r="K19" s="571">
        <f t="shared" si="3"/>
        <v>15.918927945007054</v>
      </c>
      <c r="L19" s="227"/>
      <c r="M19" s="235">
        <v>460466</v>
      </c>
      <c r="N19" s="571">
        <f t="shared" si="1"/>
        <v>16.035199949853652</v>
      </c>
      <c r="O19" s="227"/>
      <c r="P19" s="237" t="e">
        <f t="shared" si="4"/>
        <v>#REF!</v>
      </c>
      <c r="Q19" s="238" t="e">
        <f t="shared" si="5"/>
        <v>#REF!</v>
      </c>
      <c r="R19" s="227"/>
      <c r="S19" s="235" t="e">
        <f>GETPIVOTDATA("Cuenta número de expedientes",#REF!,"CCAA",$B19,"TramoEdad",S$1)</f>
        <v>#REF!</v>
      </c>
      <c r="T19" s="236" t="e">
        <f t="shared" si="6"/>
        <v>#REF!</v>
      </c>
      <c r="U19" s="227"/>
      <c r="V19" s="235" t="e">
        <f>GETPIVOTDATA("Cuenta número de expedientes",#REF!,"CCAA",$B19,"TramoEdad",V$1)</f>
        <v>#REF!</v>
      </c>
      <c r="W19" s="236" t="e">
        <f t="shared" si="7"/>
        <v>#REF!</v>
      </c>
      <c r="X19" s="227"/>
      <c r="Y19" s="235" t="e">
        <f>GETPIVOTDATA("Cuenta número de expedientes",#REF!,"CCAA",$B19,"TramoEdad",Y$1)</f>
        <v>#REF!</v>
      </c>
      <c r="Z19" s="236" t="e">
        <f t="shared" si="8"/>
        <v>#REF!</v>
      </c>
      <c r="AA19" s="576"/>
      <c r="AB19" s="306"/>
      <c r="AC19" s="306"/>
      <c r="AD19" s="306"/>
      <c r="AE19" s="307"/>
      <c r="AF19" s="437"/>
      <c r="AG19" s="232"/>
      <c r="AH19" s="306"/>
      <c r="AI19" s="306"/>
      <c r="AJ19" s="306"/>
      <c r="AK19" s="307"/>
      <c r="AL19" s="437"/>
      <c r="AN19" s="306"/>
      <c r="AO19" s="306"/>
      <c r="AP19" s="306"/>
      <c r="AQ19" s="307"/>
      <c r="AR19" s="437"/>
      <c r="AT19" s="306"/>
      <c r="AU19" s="306"/>
      <c r="AV19" s="306"/>
      <c r="AW19" s="307"/>
      <c r="AX19" s="437"/>
    </row>
    <row r="20" spans="1:50" s="233" customFormat="1" ht="18" customHeight="1" x14ac:dyDescent="0.15">
      <c r="A20" s="225"/>
      <c r="B20" s="234" t="s">
        <v>6</v>
      </c>
      <c r="C20" s="227"/>
      <c r="D20" s="406">
        <v>4963703</v>
      </c>
      <c r="E20" s="187">
        <f t="shared" si="0"/>
        <v>10.623686674094845</v>
      </c>
      <c r="F20" s="227"/>
      <c r="G20" s="235">
        <v>4017065</v>
      </c>
      <c r="H20" s="571">
        <f t="shared" si="2"/>
        <v>10.622988669339216</v>
      </c>
      <c r="I20" s="227"/>
      <c r="J20" s="235">
        <v>669229</v>
      </c>
      <c r="K20" s="571">
        <f t="shared" si="3"/>
        <v>11.086271708570251</v>
      </c>
      <c r="L20" s="227"/>
      <c r="M20" s="235">
        <v>277409</v>
      </c>
      <c r="N20" s="571">
        <f t="shared" si="1"/>
        <v>9.660450028642618</v>
      </c>
      <c r="O20" s="227"/>
      <c r="P20" s="237" t="e">
        <f t="shared" si="4"/>
        <v>#REF!</v>
      </c>
      <c r="Q20" s="238" t="e">
        <f t="shared" si="5"/>
        <v>#REF!</v>
      </c>
      <c r="R20" s="227"/>
      <c r="S20" s="235" t="e">
        <f>GETPIVOTDATA("Cuenta número de expedientes",#REF!,"CCAA",$B20,"TramoEdad",S$1)</f>
        <v>#REF!</v>
      </c>
      <c r="T20" s="236" t="e">
        <f t="shared" si="6"/>
        <v>#REF!</v>
      </c>
      <c r="U20" s="227"/>
      <c r="V20" s="235" t="e">
        <f>GETPIVOTDATA("Cuenta número de expedientes",#REF!,"CCAA",$B20,"TramoEdad",V$1)</f>
        <v>#REF!</v>
      </c>
      <c r="W20" s="236" t="e">
        <f t="shared" si="7"/>
        <v>#REF!</v>
      </c>
      <c r="X20" s="227"/>
      <c r="Y20" s="235" t="e">
        <f>GETPIVOTDATA("Cuenta número de expedientes",#REF!,"CCAA",$B20,"TramoEdad",Y$1)</f>
        <v>#REF!</v>
      </c>
      <c r="Z20" s="236" t="e">
        <f t="shared" si="8"/>
        <v>#REF!</v>
      </c>
      <c r="AA20" s="576"/>
      <c r="AB20" s="306"/>
      <c r="AC20" s="306"/>
      <c r="AD20" s="306"/>
      <c r="AE20" s="307"/>
      <c r="AF20" s="438"/>
      <c r="AG20" s="232"/>
      <c r="AH20" s="306"/>
      <c r="AI20" s="306"/>
      <c r="AJ20" s="306"/>
      <c r="AK20" s="307"/>
      <c r="AL20" s="437"/>
      <c r="AN20" s="306"/>
      <c r="AO20" s="306"/>
      <c r="AP20" s="306"/>
      <c r="AQ20" s="307"/>
      <c r="AR20" s="437"/>
      <c r="AT20" s="306"/>
      <c r="AU20" s="306"/>
      <c r="AV20" s="306"/>
      <c r="AW20" s="307"/>
      <c r="AX20" s="437"/>
    </row>
    <row r="21" spans="1:50" s="233" customFormat="1" ht="18" customHeight="1" x14ac:dyDescent="0.15">
      <c r="A21" s="225"/>
      <c r="B21" s="234" t="s">
        <v>5</v>
      </c>
      <c r="C21" s="227"/>
      <c r="D21" s="406">
        <v>1072863</v>
      </c>
      <c r="E21" s="187">
        <f t="shared" si="0"/>
        <v>2.2962212598597094</v>
      </c>
      <c r="F21" s="227"/>
      <c r="G21" s="235">
        <v>853665</v>
      </c>
      <c r="H21" s="571">
        <f t="shared" si="2"/>
        <v>2.2574873999826894</v>
      </c>
      <c r="I21" s="227"/>
      <c r="J21" s="235">
        <v>141083</v>
      </c>
      <c r="K21" s="571">
        <f t="shared" si="3"/>
        <v>2.3371438946313097</v>
      </c>
      <c r="L21" s="227"/>
      <c r="M21" s="235">
        <v>78115</v>
      </c>
      <c r="N21" s="571">
        <f t="shared" si="1"/>
        <v>2.720265218458731</v>
      </c>
      <c r="O21" s="227"/>
      <c r="P21" s="237" t="e">
        <f t="shared" si="4"/>
        <v>#REF!</v>
      </c>
      <c r="Q21" s="238" t="e">
        <f t="shared" si="5"/>
        <v>#REF!</v>
      </c>
      <c r="R21" s="227"/>
      <c r="S21" s="235" t="e">
        <f>GETPIVOTDATA("Cuenta número de expedientes",#REF!,"CCAA",$B21,"TramoEdad",S$1)</f>
        <v>#REF!</v>
      </c>
      <c r="T21" s="236" t="e">
        <f t="shared" si="6"/>
        <v>#REF!</v>
      </c>
      <c r="U21" s="227"/>
      <c r="V21" s="235" t="e">
        <f>GETPIVOTDATA("Cuenta número de expedientes",#REF!,"CCAA",$B21,"TramoEdad",V$1)</f>
        <v>#REF!</v>
      </c>
      <c r="W21" s="236" t="e">
        <f t="shared" si="7"/>
        <v>#REF!</v>
      </c>
      <c r="X21" s="227"/>
      <c r="Y21" s="235" t="e">
        <f>GETPIVOTDATA("Cuenta número de expedientes",#REF!,"CCAA",$B21,"TramoEdad",Y$1)</f>
        <v>#REF!</v>
      </c>
      <c r="Z21" s="236" t="e">
        <f t="shared" si="8"/>
        <v>#REF!</v>
      </c>
      <c r="AA21" s="576"/>
      <c r="AB21" s="306"/>
      <c r="AC21" s="306"/>
      <c r="AD21" s="306"/>
      <c r="AE21" s="307"/>
      <c r="AF21" s="437"/>
      <c r="AG21" s="232"/>
      <c r="AH21" s="306"/>
      <c r="AI21" s="306"/>
      <c r="AJ21" s="306"/>
      <c r="AK21" s="307"/>
      <c r="AL21" s="437"/>
      <c r="AN21" s="306"/>
      <c r="AO21" s="306"/>
      <c r="AP21" s="306"/>
      <c r="AQ21" s="307"/>
      <c r="AR21" s="437"/>
      <c r="AT21" s="306"/>
      <c r="AU21" s="306"/>
      <c r="AV21" s="306"/>
      <c r="AW21" s="307"/>
      <c r="AX21" s="437"/>
    </row>
    <row r="22" spans="1:50" s="233" customFormat="1" ht="18" customHeight="1" x14ac:dyDescent="0.15">
      <c r="A22" s="225"/>
      <c r="B22" s="234" t="s">
        <v>38</v>
      </c>
      <c r="C22" s="227"/>
      <c r="D22" s="406">
        <v>2701743</v>
      </c>
      <c r="E22" s="187">
        <f t="shared" si="0"/>
        <v>5.7824714947548292</v>
      </c>
      <c r="F22" s="227"/>
      <c r="G22" s="235">
        <v>2028813</v>
      </c>
      <c r="H22" s="571">
        <f t="shared" si="2"/>
        <v>5.365125411515149</v>
      </c>
      <c r="I22" s="227"/>
      <c r="J22" s="235">
        <v>434138</v>
      </c>
      <c r="K22" s="571">
        <f t="shared" si="3"/>
        <v>7.1918159957432684</v>
      </c>
      <c r="L22" s="227"/>
      <c r="M22" s="235">
        <v>238792</v>
      </c>
      <c r="N22" s="571">
        <f t="shared" si="1"/>
        <v>8.3156573263290952</v>
      </c>
      <c r="O22" s="227"/>
      <c r="P22" s="237" t="e">
        <f t="shared" si="4"/>
        <v>#REF!</v>
      </c>
      <c r="Q22" s="238" t="e">
        <f t="shared" si="5"/>
        <v>#REF!</v>
      </c>
      <c r="R22" s="227"/>
      <c r="S22" s="235" t="e">
        <f>GETPIVOTDATA("Cuenta número de expedientes",#REF!,"CCAA",$B22,"TramoEdad",S$1)</f>
        <v>#REF!</v>
      </c>
      <c r="T22" s="236" t="e">
        <f t="shared" si="6"/>
        <v>#REF!</v>
      </c>
      <c r="U22" s="227"/>
      <c r="V22" s="235" t="e">
        <f>GETPIVOTDATA("Cuenta número de expedientes",#REF!,"CCAA",$B22,"TramoEdad",V$1)</f>
        <v>#REF!</v>
      </c>
      <c r="W22" s="236" t="e">
        <f t="shared" si="7"/>
        <v>#REF!</v>
      </c>
      <c r="X22" s="227"/>
      <c r="Y22" s="235" t="e">
        <f>GETPIVOTDATA("Cuenta número de expedientes",#REF!,"CCAA",$B22,"TramoEdad",Y$1)</f>
        <v>#REF!</v>
      </c>
      <c r="Z22" s="236" t="e">
        <f t="shared" si="8"/>
        <v>#REF!</v>
      </c>
      <c r="AA22" s="576"/>
      <c r="AB22" s="306"/>
      <c r="AC22" s="306"/>
      <c r="AD22" s="306"/>
      <c r="AE22" s="307"/>
      <c r="AF22" s="437"/>
      <c r="AG22" s="232"/>
      <c r="AH22" s="306"/>
      <c r="AI22" s="306"/>
      <c r="AJ22" s="306"/>
      <c r="AK22" s="307"/>
      <c r="AL22" s="437"/>
      <c r="AN22" s="306"/>
      <c r="AO22" s="306"/>
      <c r="AP22" s="306"/>
      <c r="AQ22" s="307"/>
      <c r="AR22" s="437"/>
      <c r="AT22" s="306"/>
      <c r="AU22" s="306"/>
      <c r="AV22" s="306"/>
      <c r="AW22" s="307"/>
      <c r="AX22" s="437"/>
    </row>
    <row r="23" spans="1:50" s="233" customFormat="1" ht="18" customHeight="1" x14ac:dyDescent="0.15">
      <c r="A23" s="225"/>
      <c r="B23" s="234" t="s">
        <v>45</v>
      </c>
      <c r="C23" s="227"/>
      <c r="D23" s="406">
        <v>6578079</v>
      </c>
      <c r="E23" s="187">
        <f t="shared" si="0"/>
        <v>14.078894368467079</v>
      </c>
      <c r="F23" s="227"/>
      <c r="G23" s="235">
        <v>5423824</v>
      </c>
      <c r="H23" s="571">
        <f t="shared" si="2"/>
        <v>14.343113914385279</v>
      </c>
      <c r="I23" s="227"/>
      <c r="J23" s="235">
        <v>793640</v>
      </c>
      <c r="K23" s="571">
        <f t="shared" si="3"/>
        <v>13.147231633401562</v>
      </c>
      <c r="L23" s="227"/>
      <c r="M23" s="235">
        <v>360615</v>
      </c>
      <c r="N23" s="571">
        <f t="shared" si="1"/>
        <v>12.55800347890284</v>
      </c>
      <c r="O23" s="227"/>
      <c r="P23" s="237" t="e">
        <f t="shared" si="4"/>
        <v>#REF!</v>
      </c>
      <c r="Q23" s="238" t="e">
        <f t="shared" si="5"/>
        <v>#REF!</v>
      </c>
      <c r="R23" s="227"/>
      <c r="S23" s="235" t="e">
        <f>GETPIVOTDATA("Cuenta número de expedientes",#REF!,"CCAA",$B23,"TramoEdad",S$1)</f>
        <v>#REF!</v>
      </c>
      <c r="T23" s="236" t="e">
        <f t="shared" si="6"/>
        <v>#REF!</v>
      </c>
      <c r="U23" s="227"/>
      <c r="V23" s="235" t="e">
        <f>GETPIVOTDATA("Cuenta número de expedientes",#REF!,"CCAA",$B23,"TramoEdad",V$1)</f>
        <v>#REF!</v>
      </c>
      <c r="W23" s="236" t="e">
        <f t="shared" si="7"/>
        <v>#REF!</v>
      </c>
      <c r="X23" s="227"/>
      <c r="Y23" s="235" t="e">
        <f>GETPIVOTDATA("Cuenta número de expedientes",#REF!,"CCAA",$B23,"TramoEdad",Y$1)</f>
        <v>#REF!</v>
      </c>
      <c r="Z23" s="236" t="e">
        <f t="shared" si="8"/>
        <v>#REF!</v>
      </c>
      <c r="AA23" s="576"/>
      <c r="AB23" s="306"/>
      <c r="AC23" s="306"/>
      <c r="AD23" s="306"/>
      <c r="AE23" s="307"/>
      <c r="AF23" s="437"/>
      <c r="AG23" s="232"/>
      <c r="AH23" s="306"/>
      <c r="AI23" s="306"/>
      <c r="AJ23" s="306"/>
      <c r="AK23" s="307"/>
      <c r="AL23" s="437"/>
      <c r="AN23" s="306"/>
      <c r="AO23" s="306"/>
      <c r="AP23" s="306"/>
      <c r="AQ23" s="307"/>
      <c r="AR23" s="437"/>
      <c r="AT23" s="306"/>
      <c r="AU23" s="306"/>
      <c r="AV23" s="306"/>
      <c r="AW23" s="307"/>
      <c r="AX23" s="437"/>
    </row>
    <row r="24" spans="1:50" s="241" customFormat="1" ht="18" customHeight="1" x14ac:dyDescent="0.15">
      <c r="A24" s="240"/>
      <c r="B24" s="234" t="s">
        <v>46</v>
      </c>
      <c r="C24" s="227"/>
      <c r="D24" s="406">
        <v>1478509</v>
      </c>
      <c r="E24" s="187">
        <f t="shared" si="0"/>
        <v>3.1644150266100319</v>
      </c>
      <c r="F24" s="227"/>
      <c r="G24" s="235">
        <v>1249999</v>
      </c>
      <c r="H24" s="571">
        <f t="shared" si="2"/>
        <v>3.3055788775350536</v>
      </c>
      <c r="I24" s="227"/>
      <c r="J24" s="235">
        <v>159024</v>
      </c>
      <c r="K24" s="571">
        <f t="shared" si="3"/>
        <v>2.6343497848773372</v>
      </c>
      <c r="L24" s="227"/>
      <c r="M24" s="235">
        <v>69486</v>
      </c>
      <c r="N24" s="571">
        <f t="shared" si="1"/>
        <v>2.4197701973990067</v>
      </c>
      <c r="O24" s="227"/>
      <c r="P24" s="237" t="e">
        <f t="shared" si="4"/>
        <v>#REF!</v>
      </c>
      <c r="Q24" s="238" t="e">
        <f t="shared" si="5"/>
        <v>#REF!</v>
      </c>
      <c r="R24" s="227"/>
      <c r="S24" s="235" t="e">
        <f>GETPIVOTDATA("Cuenta número de expedientes",#REF!,"CCAA",$B24,"TramoEdad",S$1)</f>
        <v>#REF!</v>
      </c>
      <c r="T24" s="236" t="e">
        <f t="shared" si="6"/>
        <v>#REF!</v>
      </c>
      <c r="U24" s="227"/>
      <c r="V24" s="235" t="e">
        <f>GETPIVOTDATA("Cuenta número de expedientes",#REF!,"CCAA",$B24,"TramoEdad",V$1)</f>
        <v>#REF!</v>
      </c>
      <c r="W24" s="236" t="e">
        <f t="shared" si="7"/>
        <v>#REF!</v>
      </c>
      <c r="X24" s="227"/>
      <c r="Y24" s="235" t="e">
        <f>GETPIVOTDATA("Cuenta número de expedientes",#REF!,"CCAA",$B24,"TramoEdad",Y$1)</f>
        <v>#REF!</v>
      </c>
      <c r="Z24" s="236" t="e">
        <f t="shared" si="8"/>
        <v>#REF!</v>
      </c>
      <c r="AA24" s="576"/>
      <c r="AB24" s="306"/>
      <c r="AC24" s="306"/>
      <c r="AD24" s="306"/>
      <c r="AE24" s="307"/>
      <c r="AF24" s="437"/>
      <c r="AG24" s="232"/>
      <c r="AH24" s="306"/>
      <c r="AI24" s="306"/>
      <c r="AJ24" s="306"/>
      <c r="AK24" s="307"/>
      <c r="AL24" s="437"/>
      <c r="AN24" s="306"/>
      <c r="AO24" s="306"/>
      <c r="AP24" s="306"/>
      <c r="AQ24" s="307"/>
      <c r="AR24" s="437"/>
      <c r="AT24" s="306"/>
      <c r="AU24" s="306"/>
      <c r="AV24" s="306"/>
      <c r="AW24" s="307"/>
      <c r="AX24" s="437"/>
    </row>
    <row r="25" spans="1:50" s="233" customFormat="1" ht="18" customHeight="1" x14ac:dyDescent="0.15">
      <c r="B25" s="234" t="s">
        <v>47</v>
      </c>
      <c r="C25" s="227"/>
      <c r="D25" s="407">
        <v>647554</v>
      </c>
      <c r="E25" s="187">
        <f t="shared" si="0"/>
        <v>1.385943276734489</v>
      </c>
      <c r="F25" s="227"/>
      <c r="G25" s="239">
        <v>521118</v>
      </c>
      <c r="H25" s="571">
        <f t="shared" si="2"/>
        <v>1.3780784252653899</v>
      </c>
      <c r="I25" s="227"/>
      <c r="J25" s="239">
        <v>84596</v>
      </c>
      <c r="K25" s="571">
        <f t="shared" si="3"/>
        <v>1.4013951001200022</v>
      </c>
      <c r="L25" s="227"/>
      <c r="M25" s="239">
        <v>41840</v>
      </c>
      <c r="N25" s="571">
        <f t="shared" si="1"/>
        <v>1.4570299781132088</v>
      </c>
      <c r="O25" s="227"/>
      <c r="P25" s="242" t="e">
        <f t="shared" si="4"/>
        <v>#REF!</v>
      </c>
      <c r="Q25" s="238" t="e">
        <f t="shared" si="5"/>
        <v>#REF!</v>
      </c>
      <c r="R25" s="227"/>
      <c r="S25" s="239" t="e">
        <f>GETPIVOTDATA("Cuenta número de expedientes",#REF!,"CCAA",$B25,"TramoEdad",S$1)</f>
        <v>#REF!</v>
      </c>
      <c r="T25" s="236" t="e">
        <f t="shared" si="6"/>
        <v>#REF!</v>
      </c>
      <c r="U25" s="227"/>
      <c r="V25" s="239" t="e">
        <f>GETPIVOTDATA("Cuenta número de expedientes",#REF!,"CCAA",$B25,"TramoEdad",V$1)</f>
        <v>#REF!</v>
      </c>
      <c r="W25" s="236" t="e">
        <f t="shared" si="7"/>
        <v>#REF!</v>
      </c>
      <c r="X25" s="227"/>
      <c r="Y25" s="239" t="e">
        <f>GETPIVOTDATA("Cuenta número de expedientes",#REF!,"CCAA",$B25,"TramoEdad",Y$1)</f>
        <v>#REF!</v>
      </c>
      <c r="Z25" s="236" t="e">
        <f t="shared" si="8"/>
        <v>#REF!</v>
      </c>
      <c r="AA25" s="576"/>
      <c r="AB25" s="306"/>
      <c r="AC25" s="306"/>
      <c r="AD25" s="306"/>
      <c r="AE25" s="307"/>
      <c r="AF25" s="437"/>
      <c r="AG25" s="232"/>
      <c r="AH25" s="306"/>
      <c r="AI25" s="306"/>
      <c r="AJ25" s="306"/>
      <c r="AK25" s="307"/>
      <c r="AL25" s="437"/>
      <c r="AN25" s="306"/>
      <c r="AO25" s="306"/>
      <c r="AP25" s="306"/>
      <c r="AQ25" s="307"/>
      <c r="AR25" s="437"/>
      <c r="AT25" s="306"/>
      <c r="AU25" s="306"/>
      <c r="AV25" s="306"/>
      <c r="AW25" s="307"/>
      <c r="AX25" s="437"/>
    </row>
    <row r="26" spans="1:50" s="233" customFormat="1" ht="18" customHeight="1" x14ac:dyDescent="0.15">
      <c r="B26" s="234" t="s">
        <v>48</v>
      </c>
      <c r="C26" s="227"/>
      <c r="D26" s="407">
        <v>2199088</v>
      </c>
      <c r="E26" s="187">
        <f t="shared" si="0"/>
        <v>4.7066518445527237</v>
      </c>
      <c r="F26" s="227"/>
      <c r="G26" s="239">
        <v>1714987</v>
      </c>
      <c r="H26" s="571">
        <f t="shared" si="2"/>
        <v>4.5352234701365433</v>
      </c>
      <c r="I26" s="227"/>
      <c r="J26" s="239">
        <v>324460</v>
      </c>
      <c r="K26" s="571">
        <f t="shared" si="3"/>
        <v>5.3749190763740122</v>
      </c>
      <c r="L26" s="227"/>
      <c r="M26" s="239">
        <v>159641</v>
      </c>
      <c r="N26" s="571">
        <f t="shared" si="1"/>
        <v>5.5593145969400277</v>
      </c>
      <c r="O26" s="227"/>
      <c r="P26" s="242" t="e">
        <f t="shared" si="4"/>
        <v>#REF!</v>
      </c>
      <c r="Q26" s="238" t="e">
        <f t="shared" si="5"/>
        <v>#REF!</v>
      </c>
      <c r="R26" s="227"/>
      <c r="S26" s="239" t="e">
        <f>GETPIVOTDATA("Cuenta número de expedientes",#REF!,"CCAA",$B26,"TramoEdad",S$1)</f>
        <v>#REF!</v>
      </c>
      <c r="T26" s="236" t="e">
        <f t="shared" si="6"/>
        <v>#REF!</v>
      </c>
      <c r="U26" s="227"/>
      <c r="V26" s="239" t="e">
        <f>GETPIVOTDATA("Cuenta número de expedientes",#REF!,"CCAA",$B26,"TramoEdad",V$1)</f>
        <v>#REF!</v>
      </c>
      <c r="W26" s="236" t="e">
        <f t="shared" si="7"/>
        <v>#REF!</v>
      </c>
      <c r="X26" s="227"/>
      <c r="Y26" s="239" t="e">
        <f>GETPIVOTDATA("Cuenta número de expedientes",#REF!,"CCAA",$B26,"TramoEdad",Y$1)</f>
        <v>#REF!</v>
      </c>
      <c r="Z26" s="236" t="e">
        <f t="shared" si="8"/>
        <v>#REF!</v>
      </c>
      <c r="AA26" s="576"/>
      <c r="AB26" s="306"/>
      <c r="AC26" s="306"/>
      <c r="AD26" s="306"/>
      <c r="AE26" s="307"/>
      <c r="AF26" s="438"/>
      <c r="AG26" s="232"/>
      <c r="AH26" s="306"/>
      <c r="AI26" s="306"/>
      <c r="AJ26" s="306"/>
      <c r="AK26" s="307"/>
      <c r="AL26" s="437"/>
      <c r="AN26" s="306"/>
      <c r="AO26" s="306"/>
      <c r="AP26" s="306"/>
      <c r="AQ26" s="307"/>
      <c r="AR26" s="437"/>
      <c r="AT26" s="306"/>
      <c r="AU26" s="306"/>
      <c r="AV26" s="306"/>
      <c r="AW26" s="307"/>
      <c r="AX26" s="437"/>
    </row>
    <row r="27" spans="1:50" s="233" customFormat="1" ht="18" customHeight="1" x14ac:dyDescent="0.15">
      <c r="B27" s="234" t="s">
        <v>49</v>
      </c>
      <c r="C27" s="227"/>
      <c r="D27" s="407">
        <v>315675</v>
      </c>
      <c r="E27" s="188">
        <f t="shared" si="0"/>
        <v>0.67563113482915682</v>
      </c>
      <c r="F27" s="227"/>
      <c r="G27" s="239">
        <v>250290</v>
      </c>
      <c r="H27" s="572">
        <f t="shared" si="2"/>
        <v>0.66188319931315831</v>
      </c>
      <c r="I27" s="227"/>
      <c r="J27" s="239">
        <v>42318</v>
      </c>
      <c r="K27" s="572">
        <f t="shared" si="3"/>
        <v>0.70102886480304327</v>
      </c>
      <c r="L27" s="227"/>
      <c r="M27" s="239">
        <v>23067</v>
      </c>
      <c r="N27" s="572">
        <f t="shared" si="1"/>
        <v>0.80328179983597969</v>
      </c>
      <c r="O27" s="227"/>
      <c r="P27" s="242" t="e">
        <f t="shared" si="4"/>
        <v>#REF!</v>
      </c>
      <c r="Q27" s="244" t="e">
        <f t="shared" si="5"/>
        <v>#REF!</v>
      </c>
      <c r="R27" s="227"/>
      <c r="S27" s="239" t="e">
        <f>GETPIVOTDATA("Cuenta número de expedientes",#REF!,"CCAA",$B27,"TramoEdad",S$1)</f>
        <v>#REF!</v>
      </c>
      <c r="T27" s="243" t="e">
        <f t="shared" si="6"/>
        <v>#REF!</v>
      </c>
      <c r="U27" s="227"/>
      <c r="V27" s="239" t="e">
        <f>GETPIVOTDATA("Cuenta número de expedientes",#REF!,"CCAA",$B27,"TramoEdad",V$1)</f>
        <v>#REF!</v>
      </c>
      <c r="W27" s="243" t="e">
        <f t="shared" si="7"/>
        <v>#REF!</v>
      </c>
      <c r="X27" s="227"/>
      <c r="Y27" s="239" t="e">
        <f>GETPIVOTDATA("Cuenta número de expedientes",#REF!,"CCAA",$B27,"TramoEdad",Y$1)</f>
        <v>#REF!</v>
      </c>
      <c r="Z27" s="243" t="e">
        <f t="shared" si="8"/>
        <v>#REF!</v>
      </c>
      <c r="AA27" s="576"/>
      <c r="AB27" s="306"/>
      <c r="AC27" s="306"/>
      <c r="AD27" s="306"/>
      <c r="AE27" s="307"/>
      <c r="AF27" s="437"/>
      <c r="AG27" s="232"/>
      <c r="AH27" s="306"/>
      <c r="AI27" s="306"/>
      <c r="AJ27" s="306"/>
      <c r="AK27" s="307"/>
      <c r="AL27" s="437"/>
      <c r="AN27" s="306"/>
      <c r="AO27" s="306"/>
      <c r="AP27" s="306"/>
      <c r="AQ27" s="307"/>
      <c r="AR27" s="437"/>
      <c r="AT27" s="306"/>
      <c r="AU27" s="306"/>
      <c r="AV27" s="306"/>
      <c r="AW27" s="307"/>
      <c r="AX27" s="437"/>
    </row>
    <row r="28" spans="1:50" s="233" customFormat="1" ht="18" customHeight="1" x14ac:dyDescent="0.15">
      <c r="B28" s="245" t="s">
        <v>4</v>
      </c>
      <c r="C28" s="227"/>
      <c r="D28" s="408">
        <v>171528</v>
      </c>
      <c r="E28" s="189">
        <f t="shared" si="0"/>
        <v>0.36711699467799358</v>
      </c>
      <c r="F28" s="227"/>
      <c r="G28" s="246">
        <v>153112</v>
      </c>
      <c r="H28" s="573">
        <f t="shared" si="2"/>
        <v>0.40489935839720442</v>
      </c>
      <c r="I28" s="227"/>
      <c r="J28" s="246">
        <v>13498</v>
      </c>
      <c r="K28" s="573">
        <f t="shared" si="3"/>
        <v>0.22360432007919748</v>
      </c>
      <c r="L28" s="227"/>
      <c r="M28" s="246">
        <v>4918</v>
      </c>
      <c r="N28" s="573">
        <f t="shared" si="1"/>
        <v>0.17126370536235089</v>
      </c>
      <c r="O28" s="227"/>
      <c r="P28" s="248" t="e">
        <f t="shared" si="4"/>
        <v>#REF!</v>
      </c>
      <c r="Q28" s="249" t="e">
        <f t="shared" si="5"/>
        <v>#REF!</v>
      </c>
      <c r="R28" s="227"/>
      <c r="S28" s="246" t="e">
        <f>GETPIVOTDATA("Cuenta número de expedientes",#REF!,"CCAA","Ceuta","TramoEdad",S$1)+GETPIVOTDATA("Cuenta número de expedientes",#REF!,"CCAA","Melilla","TramoEdad",S$1)</f>
        <v>#REF!</v>
      </c>
      <c r="T28" s="247" t="e">
        <f t="shared" si="6"/>
        <v>#REF!</v>
      </c>
      <c r="U28" s="227"/>
      <c r="V28" s="246" t="e">
        <f>GETPIVOTDATA("Cuenta número de expedientes",#REF!,"CCAA","Ceuta","TramoEdad",V$1)+GETPIVOTDATA("Cuenta número de expedientes",#REF!,"CCAA","Melilla","TramoEdad",V$1)</f>
        <v>#REF!</v>
      </c>
      <c r="W28" s="247" t="e">
        <f t="shared" si="7"/>
        <v>#REF!</v>
      </c>
      <c r="X28" s="227"/>
      <c r="Y28" s="246" t="e">
        <f>GETPIVOTDATA("Cuenta número de expedientes",#REF!,"CCAA","Ceuta","TramoEdad",Y$1)+GETPIVOTDATA("Cuenta número de expedientes",#REF!,"CCAA","Melilla","TramoEdad",Y$1)</f>
        <v>#REF!</v>
      </c>
      <c r="Z28" s="247" t="e">
        <f t="shared" si="8"/>
        <v>#REF!</v>
      </c>
      <c r="AA28" s="576"/>
      <c r="AB28" s="306"/>
      <c r="AC28" s="306"/>
      <c r="AD28" s="306"/>
      <c r="AE28" s="307"/>
      <c r="AF28" s="437"/>
      <c r="AG28" s="232"/>
      <c r="AH28" s="306"/>
      <c r="AI28" s="306"/>
      <c r="AJ28" s="306"/>
      <c r="AK28" s="307"/>
      <c r="AL28" s="437"/>
      <c r="AN28" s="306"/>
      <c r="AO28" s="306"/>
      <c r="AP28" s="306"/>
      <c r="AQ28" s="307"/>
      <c r="AR28" s="437"/>
      <c r="AT28" s="306"/>
      <c r="AU28" s="306"/>
      <c r="AV28" s="306"/>
      <c r="AW28" s="307"/>
      <c r="AX28" s="437"/>
    </row>
    <row r="29" spans="1:50" s="224" customFormat="1" ht="3.75" customHeight="1" x14ac:dyDescent="0.15">
      <c r="A29" s="221"/>
      <c r="B29" s="222"/>
      <c r="C29" s="223"/>
      <c r="D29" s="222"/>
      <c r="E29" s="250"/>
      <c r="F29" s="223"/>
      <c r="G29" s="222"/>
      <c r="H29" s="574"/>
      <c r="I29" s="223"/>
      <c r="J29" s="222"/>
      <c r="K29" s="574"/>
      <c r="L29" s="223"/>
      <c r="M29" s="222"/>
      <c r="N29" s="574"/>
      <c r="O29" s="223"/>
      <c r="P29" s="222"/>
      <c r="Q29" s="251"/>
      <c r="R29" s="223"/>
      <c r="S29" s="222"/>
      <c r="T29" s="575"/>
      <c r="U29" s="223"/>
      <c r="V29" s="222"/>
      <c r="W29" s="574"/>
      <c r="X29" s="223"/>
      <c r="Y29" s="222"/>
      <c r="Z29" s="574"/>
      <c r="AA29" s="576"/>
      <c r="AB29" s="310"/>
      <c r="AC29" s="310"/>
      <c r="AD29" s="306"/>
      <c r="AE29" s="307"/>
      <c r="AF29" s="437"/>
      <c r="AG29" s="232"/>
      <c r="AH29" s="310"/>
      <c r="AI29" s="310"/>
      <c r="AJ29" s="306"/>
      <c r="AK29" s="307"/>
      <c r="AL29" s="437"/>
      <c r="AN29" s="310"/>
      <c r="AO29" s="310"/>
      <c r="AP29" s="306"/>
      <c r="AQ29" s="307"/>
      <c r="AR29" s="437"/>
      <c r="AT29" s="310"/>
      <c r="AU29" s="310"/>
      <c r="AV29" s="306"/>
      <c r="AW29" s="307"/>
      <c r="AX29" s="437"/>
    </row>
    <row r="30" spans="1:50" s="252" customFormat="1" ht="18" customHeight="1" x14ac:dyDescent="0.15">
      <c r="B30" s="253" t="s">
        <v>3</v>
      </c>
      <c r="C30" s="212"/>
      <c r="D30" s="254">
        <f>SUM(D11:D28)</f>
        <v>46722980</v>
      </c>
      <c r="E30" s="255">
        <f>SUM(E11:E28)</f>
        <v>100</v>
      </c>
      <c r="F30" s="212"/>
      <c r="G30" s="254">
        <f>SUM(G11:G28)</f>
        <v>37814829</v>
      </c>
      <c r="H30" s="505">
        <f>SUM(H11:H28)</f>
        <v>100</v>
      </c>
      <c r="I30" s="212"/>
      <c r="J30" s="254">
        <f>SUM(J11:J28)</f>
        <v>6036556</v>
      </c>
      <c r="K30" s="505">
        <f>SUM(K11:K28)</f>
        <v>100.00000000000001</v>
      </c>
      <c r="L30" s="212"/>
      <c r="M30" s="254">
        <f>SUM(M11:M28)</f>
        <v>2871595</v>
      </c>
      <c r="N30" s="505">
        <f>SUM(N11:N28)</f>
        <v>100</v>
      </c>
      <c r="O30" s="212"/>
      <c r="P30" s="254" t="e">
        <f>S30+V30+Y30</f>
        <v>#REF!</v>
      </c>
      <c r="Q30" s="256" t="e">
        <f>P30*100/D30</f>
        <v>#REF!</v>
      </c>
      <c r="R30" s="212"/>
      <c r="S30" s="254" t="e">
        <f>SUM(S11:S28)</f>
        <v>#REF!</v>
      </c>
      <c r="T30" s="255" t="e">
        <f>S30*100/G30</f>
        <v>#REF!</v>
      </c>
      <c r="U30" s="212"/>
      <c r="V30" s="254" t="e">
        <f>SUM(V11:V28)</f>
        <v>#REF!</v>
      </c>
      <c r="W30" s="255" t="e">
        <f>V30*100/J30</f>
        <v>#REF!</v>
      </c>
      <c r="X30" s="212"/>
      <c r="Y30" s="254" t="e">
        <f>SUM(Y11:Y28)</f>
        <v>#REF!</v>
      </c>
      <c r="Z30" s="255" t="e">
        <f>Y30*100/M30</f>
        <v>#REF!</v>
      </c>
      <c r="AA30" s="576"/>
      <c r="AB30" s="306"/>
      <c r="AC30" s="306"/>
      <c r="AD30" s="310"/>
      <c r="AE30" s="310"/>
      <c r="AF30" s="439"/>
      <c r="AG30" s="440"/>
      <c r="AH30" s="306"/>
      <c r="AI30" s="306"/>
      <c r="AJ30" s="310"/>
      <c r="AK30" s="310"/>
      <c r="AL30" s="439"/>
      <c r="AN30" s="306"/>
      <c r="AO30" s="306"/>
      <c r="AP30" s="310"/>
      <c r="AQ30" s="310"/>
      <c r="AR30" s="439"/>
      <c r="AT30" s="306"/>
      <c r="AU30" s="306"/>
      <c r="AV30" s="310"/>
      <c r="AW30" s="310"/>
      <c r="AX30" s="439"/>
    </row>
    <row r="31" spans="1:50" s="257" customFormat="1" ht="5.25" customHeight="1" x14ac:dyDescent="0.2">
      <c r="B31" s="258" t="s">
        <v>42</v>
      </c>
      <c r="C31" s="259"/>
      <c r="D31" s="259"/>
      <c r="E31" s="259"/>
      <c r="F31" s="259"/>
      <c r="G31" s="259"/>
      <c r="H31" s="259"/>
      <c r="I31" s="259"/>
      <c r="O31" s="260"/>
      <c r="R31" s="259"/>
    </row>
    <row r="32" spans="1:50" s="252" customFormat="1" ht="5.25" customHeight="1" x14ac:dyDescent="0.2">
      <c r="B32" s="258" t="s">
        <v>50</v>
      </c>
      <c r="C32" s="261"/>
      <c r="D32" s="261"/>
      <c r="E32" s="261"/>
      <c r="F32" s="261"/>
      <c r="G32" s="261"/>
      <c r="H32" s="261"/>
      <c r="I32" s="261"/>
      <c r="O32" s="260"/>
      <c r="R32" s="261"/>
    </row>
    <row r="33" spans="2:19" s="252" customFormat="1" ht="13.5" customHeight="1" x14ac:dyDescent="0.2">
      <c r="B33" s="1053" t="s">
        <v>227</v>
      </c>
      <c r="C33" s="1053"/>
      <c r="D33" s="1053"/>
      <c r="E33" s="1053"/>
      <c r="F33" s="1053"/>
      <c r="G33" s="1053"/>
      <c r="H33" s="1053"/>
      <c r="I33" s="1053"/>
      <c r="J33" s="1053"/>
      <c r="K33" s="1053"/>
      <c r="L33" s="1053"/>
      <c r="M33" s="1053"/>
      <c r="O33" s="260"/>
    </row>
    <row r="34" spans="2:19" ht="29.25" customHeight="1" x14ac:dyDescent="0.2">
      <c r="B34" s="1075"/>
      <c r="C34" s="1075"/>
      <c r="D34" s="1075"/>
      <c r="E34" s="1075"/>
      <c r="F34" s="1075"/>
      <c r="G34" s="1075"/>
      <c r="H34" s="1075"/>
      <c r="I34" s="1075"/>
      <c r="J34" s="1075"/>
      <c r="K34" s="1075"/>
      <c r="L34" s="1075"/>
      <c r="M34" s="1075"/>
      <c r="N34" s="1075"/>
      <c r="O34" s="1075"/>
      <c r="P34" s="1075"/>
      <c r="Q34" s="263"/>
      <c r="R34" s="263"/>
      <c r="S34" s="263"/>
    </row>
    <row r="35" spans="2:19" ht="4.5" customHeight="1" x14ac:dyDescent="0.2">
      <c r="B35" s="1076"/>
      <c r="C35" s="1076"/>
      <c r="D35" s="1076"/>
      <c r="E35" s="1076"/>
      <c r="F35" s="1076"/>
      <c r="G35" s="1076"/>
      <c r="H35" s="1076"/>
      <c r="I35" s="1076"/>
      <c r="J35" s="1076"/>
      <c r="K35" s="1076"/>
      <c r="L35" s="1076"/>
      <c r="M35" s="1076"/>
      <c r="N35" s="1076"/>
      <c r="O35" s="1076"/>
      <c r="P35" s="1076"/>
      <c r="Q35" s="263"/>
      <c r="R35" s="263"/>
      <c r="S35" s="263"/>
    </row>
    <row r="38" spans="2:19" x14ac:dyDescent="0.2">
      <c r="L38" s="264"/>
      <c r="M38" s="264"/>
      <c r="N38" s="264"/>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3" zoomScaleNormal="100" workbookViewId="0">
      <selection activeCell="B5" sqref="B5:Z5"/>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28515625" style="262" bestFit="1" customWidth="1"/>
    <col min="17" max="17" width="8.5703125" style="262" customWidth="1"/>
    <col min="18" max="18" width="0.42578125" style="262" customWidth="1"/>
    <col min="19" max="19" width="8.5703125" style="262" bestFit="1" customWidth="1"/>
    <col min="20" max="20" width="8" style="262" bestFit="1" customWidth="1"/>
    <col min="21" max="21" width="0.42578125" style="262" customWidth="1"/>
    <col min="22" max="22" width="8.5703125" style="262" bestFit="1" customWidth="1"/>
    <col min="23" max="23" width="7.85546875" style="262" bestFit="1" customWidth="1"/>
    <col min="24" max="24" width="0.42578125" style="262" customWidth="1"/>
    <col min="25" max="25" width="10.140625" style="262" bestFit="1" customWidth="1"/>
    <col min="26" max="26" width="7.85546875" style="298" bestFit="1" customWidth="1"/>
    <col min="27" max="27" width="11.42578125" style="298"/>
    <col min="28" max="30" width="2.5703125" style="298" bestFit="1" customWidth="1"/>
    <col min="31" max="31" width="13" style="298" bestFit="1" customWidth="1"/>
    <col min="32" max="32" width="3.5703125" style="298" bestFit="1" customWidth="1"/>
    <col min="33" max="33" width="3.85546875" style="298" customWidth="1"/>
    <col min="34" max="36" width="2.5703125" style="298" bestFit="1" customWidth="1"/>
    <col min="37" max="37" width="8.42578125" style="298" bestFit="1" customWidth="1"/>
    <col min="38" max="38" width="3.5703125" style="298" bestFit="1" customWidth="1"/>
    <col min="39" max="39" width="3.5703125" style="298" customWidth="1"/>
    <col min="40" max="42" width="2.5703125" style="298" bestFit="1" customWidth="1"/>
    <col min="43" max="43" width="8.42578125" style="298" bestFit="1" customWidth="1"/>
    <col min="44" max="44" width="4.28515625" style="298" bestFit="1" customWidth="1"/>
    <col min="45" max="45" width="3.28515625" style="298" customWidth="1"/>
    <col min="46" max="46" width="4.42578125" style="298" bestFit="1" customWidth="1"/>
    <col min="47" max="47" width="2.5703125" style="298" bestFit="1" customWidth="1"/>
    <col min="48" max="48" width="4.42578125" style="298" bestFit="1" customWidth="1"/>
    <col min="49" max="49" width="8.42578125" style="298" bestFit="1" customWidth="1"/>
    <col min="50" max="50" width="4.42578125" style="298" bestFit="1" customWidth="1"/>
    <col min="51" max="16384" width="11.42578125" style="262"/>
  </cols>
  <sheetData>
    <row r="1" spans="1:50" s="202" customFormat="1" ht="15" customHeight="1" x14ac:dyDescent="0.2">
      <c r="B1" s="203"/>
      <c r="C1" s="204"/>
      <c r="F1" s="204"/>
      <c r="I1" s="204"/>
      <c r="O1" s="205"/>
      <c r="R1" s="20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6" customFormat="1" ht="52.5" customHeight="1" x14ac:dyDescent="0.2">
      <c r="B2" s="1054"/>
      <c r="C2" s="1054"/>
      <c r="D2" s="1054"/>
      <c r="E2" s="1054"/>
      <c r="F2" s="1054"/>
      <c r="G2" s="1054"/>
      <c r="H2" s="1054"/>
      <c r="I2" s="1054"/>
      <c r="O2" s="208"/>
      <c r="Z2" s="618"/>
      <c r="AA2" s="618"/>
      <c r="AB2" s="618"/>
      <c r="AC2" s="618"/>
      <c r="AD2" s="618"/>
      <c r="AE2" s="618"/>
      <c r="AF2" s="618"/>
      <c r="AG2" s="618"/>
      <c r="AH2" s="618"/>
      <c r="AI2" s="618"/>
      <c r="AJ2" s="618"/>
      <c r="AK2" s="618"/>
      <c r="AL2" s="618"/>
      <c r="AM2" s="618"/>
      <c r="AN2" s="618"/>
      <c r="AO2" s="618"/>
      <c r="AP2" s="618"/>
      <c r="AQ2" s="618"/>
      <c r="AR2" s="618"/>
      <c r="AS2" s="618"/>
      <c r="AT2" s="618"/>
      <c r="AU2" s="618"/>
      <c r="AV2" s="618"/>
      <c r="AW2" s="618"/>
      <c r="AX2" s="618"/>
    </row>
    <row r="3" spans="1:50" s="209" customFormat="1" ht="4.5" customHeight="1" x14ac:dyDescent="0.2">
      <c r="B3" s="1055"/>
      <c r="C3" s="1055"/>
      <c r="D3" s="1055"/>
      <c r="E3" s="1055"/>
      <c r="F3" s="1055"/>
      <c r="G3" s="1055"/>
      <c r="H3" s="1055"/>
      <c r="I3" s="1055"/>
      <c r="O3" s="20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618"/>
      <c r="AX3" s="618"/>
    </row>
    <row r="4" spans="1:50" s="209" customFormat="1" ht="17.25" customHeight="1" x14ac:dyDescent="0.2">
      <c r="A4" s="1055" t="s">
        <v>408</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618"/>
      <c r="AB4" s="618"/>
      <c r="AC4" s="618"/>
      <c r="AD4" s="618"/>
      <c r="AE4" s="618"/>
      <c r="AF4" s="618"/>
      <c r="AG4" s="618"/>
      <c r="AH4" s="618"/>
      <c r="AI4" s="618"/>
      <c r="AJ4" s="618"/>
      <c r="AK4" s="618"/>
      <c r="AL4" s="618"/>
      <c r="AM4" s="618"/>
      <c r="AN4" s="618"/>
      <c r="AO4" s="618"/>
      <c r="AP4" s="618"/>
      <c r="AQ4" s="618"/>
      <c r="AR4" s="618"/>
      <c r="AS4" s="618"/>
      <c r="AT4" s="618"/>
      <c r="AU4" s="618"/>
      <c r="AV4" s="618"/>
      <c r="AW4" s="618"/>
      <c r="AX4" s="618"/>
    </row>
    <row r="5" spans="1:50"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618"/>
      <c r="AB5" s="618"/>
      <c r="AC5" s="618"/>
      <c r="AD5" s="618"/>
      <c r="AE5" s="618"/>
      <c r="AF5" s="618"/>
      <c r="AG5" s="618"/>
      <c r="AH5" s="618"/>
      <c r="AI5" s="618"/>
      <c r="AJ5" s="618"/>
      <c r="AK5" s="618"/>
      <c r="AL5" s="618"/>
      <c r="AM5" s="618"/>
      <c r="AN5" s="618"/>
      <c r="AO5" s="618"/>
      <c r="AP5" s="618"/>
      <c r="AQ5" s="618"/>
      <c r="AR5" s="618"/>
      <c r="AS5" s="618"/>
      <c r="AT5" s="618"/>
      <c r="AU5" s="618"/>
      <c r="AV5" s="618"/>
      <c r="AW5" s="618"/>
      <c r="AX5" s="618"/>
    </row>
    <row r="6" spans="1:50" s="209" customFormat="1" ht="6" customHeight="1" x14ac:dyDescent="0.2">
      <c r="O6" s="208"/>
      <c r="Z6" s="618"/>
      <c r="AA6" s="618"/>
      <c r="AB6" s="618"/>
      <c r="AC6" s="618"/>
      <c r="AD6" s="618"/>
      <c r="AE6" s="618"/>
      <c r="AF6" s="618"/>
      <c r="AG6" s="618"/>
      <c r="AH6" s="618"/>
      <c r="AI6" s="618"/>
      <c r="AJ6" s="618"/>
      <c r="AK6" s="618"/>
      <c r="AL6" s="618"/>
      <c r="AM6" s="618"/>
      <c r="AN6" s="618"/>
      <c r="AO6" s="618"/>
      <c r="AP6" s="618"/>
      <c r="AQ6" s="618"/>
      <c r="AR6" s="618"/>
      <c r="AS6" s="618"/>
      <c r="AT6" s="618"/>
      <c r="AU6" s="618"/>
      <c r="AV6" s="618"/>
      <c r="AW6" s="618"/>
      <c r="AX6" s="618"/>
    </row>
    <row r="7" spans="1:50" s="597" customFormat="1" ht="12.75" customHeight="1" x14ac:dyDescent="0.2">
      <c r="A7" s="702"/>
      <c r="B7" s="1090" t="s">
        <v>15</v>
      </c>
      <c r="C7" s="583"/>
      <c r="D7" s="1088" t="s">
        <v>191</v>
      </c>
      <c r="E7" s="1088"/>
      <c r="F7" s="583"/>
      <c r="G7" s="1088"/>
      <c r="H7" s="1088"/>
      <c r="I7" s="583"/>
      <c r="J7" s="1088"/>
      <c r="K7" s="1088"/>
      <c r="L7" s="583"/>
      <c r="M7" s="1088"/>
      <c r="N7" s="1088"/>
      <c r="O7" s="583"/>
      <c r="P7" s="1088" t="s">
        <v>16</v>
      </c>
      <c r="Q7" s="1088"/>
      <c r="R7" s="583"/>
      <c r="S7" s="1088"/>
      <c r="T7" s="1088"/>
      <c r="U7" s="583"/>
      <c r="V7" s="1088"/>
      <c r="W7" s="1088"/>
      <c r="X7" s="583"/>
      <c r="Y7" s="1088"/>
      <c r="Z7" s="1088"/>
      <c r="AA7" s="673"/>
      <c r="AB7" s="673"/>
      <c r="AI7" s="598"/>
    </row>
    <row r="8" spans="1:50" s="597" customFormat="1" ht="33.75" customHeight="1" x14ac:dyDescent="0.2">
      <c r="A8" s="702"/>
      <c r="B8" s="1090"/>
      <c r="C8" s="583"/>
      <c r="D8" s="1088"/>
      <c r="E8" s="1088"/>
      <c r="F8" s="583"/>
      <c r="G8" s="1088" t="s">
        <v>177</v>
      </c>
      <c r="H8" s="1088"/>
      <c r="I8" s="583"/>
      <c r="J8" s="1088" t="s">
        <v>183</v>
      </c>
      <c r="K8" s="1088"/>
      <c r="L8" s="583"/>
      <c r="M8" s="1088" t="s">
        <v>178</v>
      </c>
      <c r="N8" s="1088"/>
      <c r="O8" s="583"/>
      <c r="P8" s="1088"/>
      <c r="Q8" s="1088"/>
      <c r="R8" s="583"/>
      <c r="S8" s="1088" t="s">
        <v>180</v>
      </c>
      <c r="T8" s="1088"/>
      <c r="U8" s="583"/>
      <c r="V8" s="1088" t="s">
        <v>181</v>
      </c>
      <c r="W8" s="1088"/>
      <c r="X8" s="583"/>
      <c r="Y8" s="1088" t="s">
        <v>182</v>
      </c>
      <c r="Z8" s="1088"/>
      <c r="AA8" s="673"/>
      <c r="AB8" s="673"/>
      <c r="AI8" s="598"/>
    </row>
    <row r="9" spans="1:50" s="601" customFormat="1" ht="36.75" customHeight="1" x14ac:dyDescent="0.2">
      <c r="A9" s="703"/>
      <c r="B9" s="1090"/>
      <c r="C9" s="599"/>
      <c r="D9" s="600" t="s">
        <v>12</v>
      </c>
      <c r="E9" s="600" t="s">
        <v>13</v>
      </c>
      <c r="F9" s="599"/>
      <c r="G9" s="600" t="s">
        <v>12</v>
      </c>
      <c r="H9" s="584" t="s">
        <v>13</v>
      </c>
      <c r="I9" s="599"/>
      <c r="J9" s="600" t="s">
        <v>12</v>
      </c>
      <c r="K9" s="584" t="s">
        <v>13</v>
      </c>
      <c r="L9" s="599"/>
      <c r="M9" s="600" t="s">
        <v>12</v>
      </c>
      <c r="N9" s="584" t="s">
        <v>13</v>
      </c>
      <c r="O9" s="599"/>
      <c r="P9" s="600" t="s">
        <v>12</v>
      </c>
      <c r="Q9" s="600" t="s">
        <v>119</v>
      </c>
      <c r="R9" s="599"/>
      <c r="S9" s="600" t="s">
        <v>12</v>
      </c>
      <c r="T9" s="584" t="s">
        <v>119</v>
      </c>
      <c r="U9" s="599"/>
      <c r="V9" s="600" t="s">
        <v>12</v>
      </c>
      <c r="W9" s="584" t="s">
        <v>13</v>
      </c>
      <c r="X9" s="599"/>
      <c r="Y9" s="600" t="s">
        <v>12</v>
      </c>
      <c r="Z9" s="584" t="s">
        <v>13</v>
      </c>
      <c r="AA9" s="584"/>
      <c r="AB9" s="585"/>
      <c r="AC9" s="586"/>
      <c r="AD9" s="586"/>
      <c r="AE9" s="586"/>
      <c r="AF9" s="586"/>
    </row>
    <row r="10" spans="1:50" s="588" customFormat="1" ht="4.5" customHeight="1" x14ac:dyDescent="0.2">
      <c r="A10" s="617"/>
      <c r="B10" s="673"/>
      <c r="C10" s="587"/>
      <c r="D10" s="673"/>
      <c r="E10" s="673"/>
      <c r="F10" s="587"/>
      <c r="G10" s="673"/>
      <c r="H10" s="673"/>
      <c r="I10" s="587"/>
      <c r="J10" s="673"/>
      <c r="K10" s="673"/>
      <c r="L10" s="587"/>
      <c r="M10" s="673"/>
      <c r="N10" s="673"/>
      <c r="O10" s="587"/>
      <c r="P10" s="673"/>
      <c r="Q10" s="673"/>
      <c r="R10" s="587"/>
      <c r="S10" s="673"/>
      <c r="T10" s="673"/>
      <c r="U10" s="587"/>
      <c r="V10" s="673"/>
      <c r="W10" s="673"/>
      <c r="X10" s="587"/>
      <c r="Y10" s="673"/>
      <c r="Z10" s="673"/>
      <c r="AA10" s="673"/>
      <c r="AB10" s="585"/>
      <c r="AC10" s="586"/>
      <c r="AD10" s="586"/>
      <c r="AE10" s="586"/>
      <c r="AF10" s="586"/>
    </row>
    <row r="11" spans="1:50" s="588" customFormat="1" ht="18" customHeight="1" x14ac:dyDescent="0.15">
      <c r="A11" s="617"/>
      <c r="B11" s="602" t="s">
        <v>11</v>
      </c>
      <c r="C11" s="603"/>
      <c r="D11" s="604">
        <f>G11+J11+M11</f>
        <v>8472407</v>
      </c>
      <c r="E11" s="605">
        <f t="shared" ref="E11:E28" si="0">D11*100/$D$30</f>
        <v>17.879894203889844</v>
      </c>
      <c r="F11" s="603"/>
      <c r="G11" s="606">
        <f>'20pobl'!J12</f>
        <v>6977014</v>
      </c>
      <c r="H11" s="607">
        <f>G11*100/$G$30</f>
        <v>18.324743588709847</v>
      </c>
      <c r="I11" s="603"/>
      <c r="J11" s="606">
        <f>'20pobl'!Q12</f>
        <v>1073456</v>
      </c>
      <c r="K11" s="607">
        <f>J11*100/$J$30</f>
        <v>16.647862418348851</v>
      </c>
      <c r="L11" s="603"/>
      <c r="M11" s="606">
        <f>'20pobl'!X12</f>
        <v>421937</v>
      </c>
      <c r="N11" s="607">
        <f t="shared" ref="N11:N28" si="1">M11*100/$M$30</f>
        <v>14.73852502622417</v>
      </c>
      <c r="O11" s="603"/>
      <c r="P11" s="608">
        <f>S11+V11+Y11</f>
        <v>422621</v>
      </c>
      <c r="Q11" s="609">
        <f>P11*100/D11</f>
        <v>4.9882046506972575</v>
      </c>
      <c r="R11" s="603"/>
      <c r="S11" s="606">
        <f>'23solcasaad'!J12</f>
        <v>117852</v>
      </c>
      <c r="T11" s="610">
        <f>S11*100/G11</f>
        <v>1.6891466750675863</v>
      </c>
      <c r="U11" s="603"/>
      <c r="V11" s="606">
        <f>'23solcasaad'!Q12</f>
        <v>107817</v>
      </c>
      <c r="W11" s="610">
        <f>V11*100/J11</f>
        <v>10.04391423588857</v>
      </c>
      <c r="X11" s="603"/>
      <c r="Y11" s="606">
        <f>'23solcasaad'!X12</f>
        <v>196952</v>
      </c>
      <c r="Z11" s="610">
        <f>Y11*100/M11</f>
        <v>46.678058572725313</v>
      </c>
      <c r="AA11" s="589"/>
      <c r="AB11" s="590">
        <f>_xlfn.RANK.EQ(Q11,Q$11:Q$30,0)</f>
        <v>3</v>
      </c>
      <c r="AC11" s="590">
        <v>1</v>
      </c>
      <c r="AD11" s="590">
        <f>MATCH(AC11,AB$11:AB$30,0)</f>
        <v>7</v>
      </c>
      <c r="AE11" s="591" t="str">
        <f t="shared" ref="AE11:AE29" si="2">INDEX(B$11:B$30,AD11,1)</f>
        <v>Castilla y León</v>
      </c>
      <c r="AF11" s="592">
        <f t="shared" ref="AF11:AF29" si="3">INDEX(Q$11:Q$30,AD11,1)</f>
        <v>6.1653558604848477</v>
      </c>
      <c r="AH11" s="590">
        <f>_xlfn.RANK.EQ(T11,T$11:T$30,0)</f>
        <v>4</v>
      </c>
      <c r="AI11" s="590">
        <v>1</v>
      </c>
      <c r="AJ11" s="590">
        <f>MATCH(AI11,AH$11:AH$30,0)</f>
        <v>18</v>
      </c>
      <c r="AK11" s="591" t="str">
        <f>INDEX(B$11:B$30,AJ11,1)</f>
        <v>Ceuta y Melilla</v>
      </c>
      <c r="AL11" s="592">
        <f>INDEX(T$11:T$30,AJ11,1)</f>
        <v>1.7076484535258545</v>
      </c>
      <c r="AN11" s="590">
        <f>_xlfn.RANK.EQ(W11,W$11:W$30,0)</f>
        <v>1</v>
      </c>
      <c r="AO11" s="590">
        <v>1</v>
      </c>
      <c r="AP11" s="590">
        <f>MATCH(AO11,AN$11:AN$30,0)</f>
        <v>1</v>
      </c>
      <c r="AQ11" s="591" t="str">
        <f>INDEX(B$11:B$30,AP11,1)</f>
        <v>Andalucía</v>
      </c>
      <c r="AR11" s="592">
        <f>INDEX(W$11:W$30,AP11,1)</f>
        <v>10.04391423588857</v>
      </c>
      <c r="AT11" s="590">
        <f>_xlfn.RANK.EQ(Z11,Z$11:Z$30,0)</f>
        <v>1</v>
      </c>
      <c r="AU11" s="590">
        <v>1</v>
      </c>
      <c r="AV11" s="590">
        <f>MATCH(AU11,AT$11:AT$30,0)</f>
        <v>1</v>
      </c>
      <c r="AW11" s="591" t="str">
        <f>INDEX(B$11:B$30,AV11,1)</f>
        <v>Andalucía</v>
      </c>
      <c r="AX11" s="592">
        <f>INDEX(Z$11:Z$30,AV11,1)</f>
        <v>46.678058572725313</v>
      </c>
    </row>
    <row r="12" spans="1:50" s="588" customFormat="1" ht="18" customHeight="1" x14ac:dyDescent="0.15">
      <c r="A12" s="617"/>
      <c r="B12" s="602" t="s">
        <v>10</v>
      </c>
      <c r="C12" s="603"/>
      <c r="D12" s="604">
        <f t="shared" ref="D12:D28" si="4">G12+J12+M12</f>
        <v>1326261</v>
      </c>
      <c r="E12" s="605">
        <f t="shared" si="0"/>
        <v>2.7988983964940712</v>
      </c>
      <c r="F12" s="603"/>
      <c r="G12" s="606">
        <f>'20pobl'!J13</f>
        <v>1036658</v>
      </c>
      <c r="H12" s="607">
        <f t="shared" ref="H12:H28" si="5">G12*100/$G$30</f>
        <v>2.7227252287561376</v>
      </c>
      <c r="I12" s="603"/>
      <c r="J12" s="606">
        <f>'20pobl'!Q13</f>
        <v>191988</v>
      </c>
      <c r="K12" s="607">
        <f t="shared" ref="K12:K28" si="6">J12*100/$J$30</f>
        <v>2.9774763101365678</v>
      </c>
      <c r="L12" s="603"/>
      <c r="M12" s="606">
        <f>'20pobl'!X13</f>
        <v>97615</v>
      </c>
      <c r="N12" s="607">
        <f t="shared" si="1"/>
        <v>3.4097534002348038</v>
      </c>
      <c r="O12" s="603"/>
      <c r="P12" s="608">
        <f t="shared" ref="P12:P28" si="7">S12+V12+Y12</f>
        <v>51170</v>
      </c>
      <c r="Q12" s="609">
        <f t="shared" ref="Q12:Q28" si="8">P12*100/D12</f>
        <v>3.8582149365773404</v>
      </c>
      <c r="R12" s="603"/>
      <c r="S12" s="606">
        <f>'23solcasaad'!J13</f>
        <v>9991</v>
      </c>
      <c r="T12" s="610">
        <f t="shared" ref="T12:T28" si="9">S12*100/G12</f>
        <v>0.96377011511993349</v>
      </c>
      <c r="U12" s="603"/>
      <c r="V12" s="606">
        <f>'23solcasaad'!Q13</f>
        <v>9951</v>
      </c>
      <c r="W12" s="610">
        <f t="shared" ref="W12:W28" si="10">V12*100/J12</f>
        <v>5.183136446027877</v>
      </c>
      <c r="X12" s="603"/>
      <c r="Y12" s="606">
        <f>'23solcasaad'!X13</f>
        <v>31228</v>
      </c>
      <c r="Z12" s="610">
        <f t="shared" ref="Z12:Z28" si="11">Y12*100/M12</f>
        <v>31.990984992060646</v>
      </c>
      <c r="AA12" s="589"/>
      <c r="AB12" s="590">
        <f t="shared" ref="AB12:AB28" si="12">_xlfn.RANK.EQ(Q12,Q$11:Q$30,0)</f>
        <v>11</v>
      </c>
      <c r="AC12" s="590">
        <v>2</v>
      </c>
      <c r="AD12" s="590">
        <f t="shared" ref="AD12:AD28" si="13">MATCH(AC12,AB$11:AB$30,0)</f>
        <v>11</v>
      </c>
      <c r="AE12" s="591" t="str">
        <f t="shared" si="2"/>
        <v>Extremadura</v>
      </c>
      <c r="AF12" s="592">
        <f t="shared" si="3"/>
        <v>5.364223346650923</v>
      </c>
      <c r="AH12" s="590">
        <f t="shared" ref="AH12:AH30" si="14">_xlfn.RANK.EQ(T12,T$11:T$30,0)</f>
        <v>19</v>
      </c>
      <c r="AI12" s="590">
        <v>2</v>
      </c>
      <c r="AJ12" s="590">
        <f t="shared" ref="AJ12:AJ28" si="15">MATCH(AI12,AH$11:AH$30,0)</f>
        <v>7</v>
      </c>
      <c r="AK12" s="591" t="str">
        <f t="shared" ref="AK12:AK29" si="16">INDEX(B$11:B$30,AJ12,1)</f>
        <v>Castilla y León</v>
      </c>
      <c r="AL12" s="592">
        <f t="shared" ref="AL12:AL29" si="17">INDEX(T$11:T$30,AJ12,1)</f>
        <v>1.7029002705653391</v>
      </c>
      <c r="AN12" s="590">
        <f t="shared" ref="AN12:AN30" si="18">_xlfn.RANK.EQ(W12,W$11:W$30,0)</f>
        <v>15</v>
      </c>
      <c r="AO12" s="590">
        <v>2</v>
      </c>
      <c r="AP12" s="590">
        <f t="shared" ref="AP12:AP28" si="19">MATCH(AO12,AN$11:AN$30,0)</f>
        <v>11</v>
      </c>
      <c r="AQ12" s="591" t="str">
        <f t="shared" ref="AQ12:AQ29" si="20">INDEX(B$11:B$30,AP12,1)</f>
        <v>Extremadura</v>
      </c>
      <c r="AR12" s="592">
        <f t="shared" ref="AR12:AR28" si="21">INDEX(W$11:W$30,AP12,1)</f>
        <v>8.5754931970495818</v>
      </c>
      <c r="AT12" s="590">
        <f t="shared" ref="AT12:AT30" si="22">_xlfn.RANK.EQ(Z12,Z$11:Z$30,0)</f>
        <v>13</v>
      </c>
      <c r="AU12" s="590">
        <v>2</v>
      </c>
      <c r="AV12" s="590">
        <f t="shared" ref="AV12:AV28" si="23">MATCH(AU12,AT$11:AT$30,0)</f>
        <v>9</v>
      </c>
      <c r="AW12" s="591" t="str">
        <f t="shared" ref="AW12:AW29" si="24">INDEX(B$11:B$30,AV12,1)</f>
        <v>Cataluña</v>
      </c>
      <c r="AX12" s="592">
        <f t="shared" ref="AX12:AX29" si="25">INDEX(Z$11:Z$30,AV12,1)</f>
        <v>41.290438080587734</v>
      </c>
    </row>
    <row r="13" spans="1:50" s="588" customFormat="1" ht="18" customHeight="1" x14ac:dyDescent="0.15">
      <c r="A13" s="617"/>
      <c r="B13" s="602" t="s">
        <v>40</v>
      </c>
      <c r="C13" s="603"/>
      <c r="D13" s="604">
        <f t="shared" si="4"/>
        <v>1011792</v>
      </c>
      <c r="E13" s="605">
        <f t="shared" si="0"/>
        <v>2.1352531714236713</v>
      </c>
      <c r="F13" s="603"/>
      <c r="G13" s="606">
        <f>'20pobl'!J14</f>
        <v>742953</v>
      </c>
      <c r="H13" s="607">
        <f t="shared" si="5"/>
        <v>1.9513251977798449</v>
      </c>
      <c r="I13" s="603"/>
      <c r="J13" s="606">
        <f>'20pobl'!Q14</f>
        <v>182543</v>
      </c>
      <c r="K13" s="607">
        <f t="shared" si="6"/>
        <v>2.8309970314876942</v>
      </c>
      <c r="L13" s="603"/>
      <c r="M13" s="606">
        <f>'20pobl'!X14</f>
        <v>86296</v>
      </c>
      <c r="N13" s="607">
        <f t="shared" si="1"/>
        <v>3.0143736047396672</v>
      </c>
      <c r="O13" s="603"/>
      <c r="P13" s="608">
        <f t="shared" si="7"/>
        <v>43882</v>
      </c>
      <c r="Q13" s="609">
        <f t="shared" si="8"/>
        <v>4.3370574189161406</v>
      </c>
      <c r="R13" s="603"/>
      <c r="S13" s="606">
        <f>'23solcasaad'!J14</f>
        <v>9847</v>
      </c>
      <c r="T13" s="610">
        <f t="shared" si="9"/>
        <v>1.3253866664513099</v>
      </c>
      <c r="U13" s="603"/>
      <c r="V13" s="606">
        <f>'23solcasaad'!Q14</f>
        <v>9691</v>
      </c>
      <c r="W13" s="610">
        <f t="shared" si="10"/>
        <v>5.3088861254608499</v>
      </c>
      <c r="X13" s="603"/>
      <c r="Y13" s="606">
        <f>'23solcasaad'!X14</f>
        <v>24344</v>
      </c>
      <c r="Z13" s="610">
        <f t="shared" si="11"/>
        <v>28.209882265690183</v>
      </c>
      <c r="AA13" s="589"/>
      <c r="AB13" s="590">
        <f t="shared" si="12"/>
        <v>8</v>
      </c>
      <c r="AC13" s="590">
        <v>3</v>
      </c>
      <c r="AD13" s="590">
        <f t="shared" si="13"/>
        <v>1</v>
      </c>
      <c r="AE13" s="591" t="str">
        <f t="shared" si="2"/>
        <v>Andalucía</v>
      </c>
      <c r="AF13" s="593">
        <f t="shared" si="3"/>
        <v>4.9882046506972575</v>
      </c>
      <c r="AH13" s="590">
        <f t="shared" si="14"/>
        <v>11</v>
      </c>
      <c r="AI13" s="590">
        <v>3</v>
      </c>
      <c r="AJ13" s="590">
        <f t="shared" si="15"/>
        <v>16</v>
      </c>
      <c r="AK13" s="591" t="str">
        <f t="shared" si="16"/>
        <v>País Vasco</v>
      </c>
      <c r="AL13" s="592">
        <f t="shared" si="17"/>
        <v>1.6903571002253965</v>
      </c>
      <c r="AN13" s="590">
        <f t="shared" si="18"/>
        <v>14</v>
      </c>
      <c r="AO13" s="590">
        <v>3</v>
      </c>
      <c r="AP13" s="590">
        <f t="shared" si="19"/>
        <v>9</v>
      </c>
      <c r="AQ13" s="591" t="str">
        <f t="shared" si="20"/>
        <v>Cataluña</v>
      </c>
      <c r="AR13" s="592">
        <f t="shared" si="21"/>
        <v>7.8006665237473447</v>
      </c>
      <c r="AT13" s="590">
        <f t="shared" si="22"/>
        <v>17</v>
      </c>
      <c r="AU13" s="590">
        <v>3</v>
      </c>
      <c r="AV13" s="590">
        <f t="shared" si="23"/>
        <v>7</v>
      </c>
      <c r="AW13" s="591" t="str">
        <f t="shared" si="24"/>
        <v>Castilla y León</v>
      </c>
      <c r="AX13" s="592">
        <f t="shared" si="25"/>
        <v>41.116133122317649</v>
      </c>
    </row>
    <row r="14" spans="1:50" s="588" customFormat="1" ht="18" customHeight="1" x14ac:dyDescent="0.15">
      <c r="A14" s="617"/>
      <c r="B14" s="602" t="s">
        <v>41</v>
      </c>
      <c r="C14" s="603"/>
      <c r="D14" s="604">
        <f t="shared" si="4"/>
        <v>1173008</v>
      </c>
      <c r="E14" s="605">
        <f t="shared" si="0"/>
        <v>2.475478213017436</v>
      </c>
      <c r="F14" s="603"/>
      <c r="G14" s="606">
        <f>'20pobl'!J15</f>
        <v>985646</v>
      </c>
      <c r="H14" s="607">
        <f t="shared" si="5"/>
        <v>2.5887450160251229</v>
      </c>
      <c r="I14" s="603"/>
      <c r="J14" s="606">
        <f>'20pobl'!Q15</f>
        <v>136541</v>
      </c>
      <c r="K14" s="607">
        <f t="shared" si="6"/>
        <v>2.1175677274744102</v>
      </c>
      <c r="L14" s="603"/>
      <c r="M14" s="606">
        <f>'20pobl'!X15</f>
        <v>50821</v>
      </c>
      <c r="N14" s="607">
        <f t="shared" si="1"/>
        <v>1.7752095226484963</v>
      </c>
      <c r="O14" s="603"/>
      <c r="P14" s="608">
        <f t="shared" si="7"/>
        <v>39461</v>
      </c>
      <c r="Q14" s="609">
        <f t="shared" si="8"/>
        <v>3.3640861784403859</v>
      </c>
      <c r="R14" s="603"/>
      <c r="S14" s="606">
        <f>'23solcasaad'!J15</f>
        <v>10965</v>
      </c>
      <c r="T14" s="610">
        <f t="shared" si="9"/>
        <v>1.1124683709972951</v>
      </c>
      <c r="U14" s="603"/>
      <c r="V14" s="606">
        <f>'23solcasaad'!Q15</f>
        <v>9271</v>
      </c>
      <c r="W14" s="610">
        <f t="shared" si="10"/>
        <v>6.7899019342175606</v>
      </c>
      <c r="X14" s="603"/>
      <c r="Y14" s="606">
        <f>'23solcasaad'!X15</f>
        <v>19225</v>
      </c>
      <c r="Z14" s="610">
        <f t="shared" si="11"/>
        <v>37.828850278428206</v>
      </c>
      <c r="AA14" s="589"/>
      <c r="AB14" s="590">
        <f t="shared" si="12"/>
        <v>14</v>
      </c>
      <c r="AC14" s="590">
        <v>4</v>
      </c>
      <c r="AD14" s="590">
        <f t="shared" si="13"/>
        <v>16</v>
      </c>
      <c r="AE14" s="591" t="str">
        <f t="shared" si="2"/>
        <v>País Vasco</v>
      </c>
      <c r="AF14" s="592">
        <f t="shared" si="3"/>
        <v>4.9224636211586938</v>
      </c>
      <c r="AH14" s="590">
        <f t="shared" si="14"/>
        <v>16</v>
      </c>
      <c r="AI14" s="590">
        <v>4</v>
      </c>
      <c r="AJ14" s="590">
        <f t="shared" si="15"/>
        <v>1</v>
      </c>
      <c r="AK14" s="591" t="str">
        <f t="shared" si="16"/>
        <v>Andalucía</v>
      </c>
      <c r="AL14" s="592">
        <f t="shared" si="17"/>
        <v>1.6891466750675863</v>
      </c>
      <c r="AN14" s="590">
        <f t="shared" si="18"/>
        <v>6</v>
      </c>
      <c r="AO14" s="590">
        <v>4</v>
      </c>
      <c r="AP14" s="590">
        <f t="shared" si="19"/>
        <v>14</v>
      </c>
      <c r="AQ14" s="591" t="str">
        <f t="shared" si="20"/>
        <v>Murcia, Región de</v>
      </c>
      <c r="AR14" s="592">
        <f t="shared" si="21"/>
        <v>7.291318154337401</v>
      </c>
      <c r="AT14" s="590">
        <f t="shared" si="22"/>
        <v>6</v>
      </c>
      <c r="AU14" s="590">
        <v>4</v>
      </c>
      <c r="AV14" s="590">
        <f t="shared" si="23"/>
        <v>11</v>
      </c>
      <c r="AW14" s="591" t="str">
        <f t="shared" si="24"/>
        <v>Extremadura</v>
      </c>
      <c r="AX14" s="592">
        <f t="shared" si="25"/>
        <v>40.961890103529477</v>
      </c>
    </row>
    <row r="15" spans="1:50" s="588" customFormat="1" ht="18" customHeight="1" x14ac:dyDescent="0.15">
      <c r="A15" s="617"/>
      <c r="B15" s="602" t="s">
        <v>9</v>
      </c>
      <c r="C15" s="603"/>
      <c r="D15" s="604">
        <f t="shared" si="4"/>
        <v>2172944</v>
      </c>
      <c r="E15" s="605">
        <f t="shared" si="0"/>
        <v>4.5857108648082194</v>
      </c>
      <c r="F15" s="603"/>
      <c r="G15" s="606">
        <f>'20pobl'!J16</f>
        <v>1811685</v>
      </c>
      <c r="H15" s="607">
        <f t="shared" si="5"/>
        <v>4.7582910237118341</v>
      </c>
      <c r="I15" s="603"/>
      <c r="J15" s="606">
        <f>'20pobl'!Q16</f>
        <v>267903</v>
      </c>
      <c r="K15" s="607">
        <f t="shared" si="6"/>
        <v>4.154816113061842</v>
      </c>
      <c r="L15" s="603"/>
      <c r="M15" s="606">
        <f>'20pobl'!X16</f>
        <v>93356</v>
      </c>
      <c r="N15" s="607">
        <f t="shared" si="1"/>
        <v>3.2609838491248304</v>
      </c>
      <c r="O15" s="603"/>
      <c r="P15" s="608">
        <f t="shared" si="7"/>
        <v>57712</v>
      </c>
      <c r="Q15" s="609">
        <f t="shared" si="8"/>
        <v>2.6559359099912379</v>
      </c>
      <c r="R15" s="603"/>
      <c r="S15" s="606">
        <f>'23solcasaad'!J16</f>
        <v>20413</v>
      </c>
      <c r="T15" s="610">
        <f t="shared" si="9"/>
        <v>1.1267411277346779</v>
      </c>
      <c r="U15" s="603"/>
      <c r="V15" s="606">
        <f>'23solcasaad'!Q16</f>
        <v>13098</v>
      </c>
      <c r="W15" s="610">
        <f t="shared" si="10"/>
        <v>4.8890829889922847</v>
      </c>
      <c r="X15" s="603"/>
      <c r="Y15" s="606">
        <f>'23solcasaad'!X16</f>
        <v>24201</v>
      </c>
      <c r="Z15" s="610">
        <f t="shared" si="11"/>
        <v>25.923347187111702</v>
      </c>
      <c r="AA15" s="589"/>
      <c r="AB15" s="590">
        <f t="shared" si="12"/>
        <v>19</v>
      </c>
      <c r="AC15" s="590">
        <v>5</v>
      </c>
      <c r="AD15" s="590">
        <f t="shared" si="13"/>
        <v>9</v>
      </c>
      <c r="AE15" s="591" t="str">
        <f t="shared" si="2"/>
        <v>Cataluña</v>
      </c>
      <c r="AF15" s="592">
        <f t="shared" si="3"/>
        <v>4.5695924008180988</v>
      </c>
      <c r="AH15" s="590">
        <f t="shared" si="14"/>
        <v>14</v>
      </c>
      <c r="AI15" s="590">
        <v>5</v>
      </c>
      <c r="AJ15" s="590">
        <f t="shared" si="15"/>
        <v>11</v>
      </c>
      <c r="AK15" s="591" t="str">
        <f t="shared" si="16"/>
        <v>Extremadura</v>
      </c>
      <c r="AL15" s="592">
        <f t="shared" si="17"/>
        <v>1.553822832826049</v>
      </c>
      <c r="AN15" s="590">
        <f t="shared" si="18"/>
        <v>17</v>
      </c>
      <c r="AO15" s="590">
        <v>5</v>
      </c>
      <c r="AP15" s="590">
        <f t="shared" si="19"/>
        <v>8</v>
      </c>
      <c r="AQ15" s="591" t="str">
        <f t="shared" si="20"/>
        <v>Castilla - La Mancha</v>
      </c>
      <c r="AR15" s="592">
        <f t="shared" si="21"/>
        <v>6.9468160100258478</v>
      </c>
      <c r="AT15" s="590">
        <f t="shared" si="22"/>
        <v>18</v>
      </c>
      <c r="AU15" s="590">
        <v>5</v>
      </c>
      <c r="AV15" s="590">
        <f t="shared" si="23"/>
        <v>8</v>
      </c>
      <c r="AW15" s="591" t="str">
        <f t="shared" si="24"/>
        <v>Castilla - La Mancha</v>
      </c>
      <c r="AX15" s="592">
        <f t="shared" si="25"/>
        <v>38.219241236745439</v>
      </c>
    </row>
    <row r="16" spans="1:50" s="588" customFormat="1" ht="18" customHeight="1" x14ac:dyDescent="0.15">
      <c r="A16" s="617"/>
      <c r="B16" s="602" t="s">
        <v>8</v>
      </c>
      <c r="C16" s="603"/>
      <c r="D16" s="611">
        <f t="shared" si="4"/>
        <v>584507</v>
      </c>
      <c r="E16" s="605">
        <f t="shared" si="0"/>
        <v>1.2335247021812148</v>
      </c>
      <c r="F16" s="603"/>
      <c r="G16" s="612">
        <f>'20pobl'!J17</f>
        <v>452491</v>
      </c>
      <c r="H16" s="607">
        <f t="shared" si="5"/>
        <v>1.1884427279634107</v>
      </c>
      <c r="I16" s="603"/>
      <c r="J16" s="612">
        <f>'20pobl'!Q17</f>
        <v>91014</v>
      </c>
      <c r="K16" s="607">
        <f t="shared" si="6"/>
        <v>1.4115050362041877</v>
      </c>
      <c r="L16" s="603"/>
      <c r="M16" s="612">
        <f>'20pobl'!X17</f>
        <v>41002</v>
      </c>
      <c r="N16" s="607">
        <f t="shared" si="1"/>
        <v>1.4322256714278279</v>
      </c>
      <c r="O16" s="603"/>
      <c r="P16" s="612">
        <f t="shared" si="7"/>
        <v>23164</v>
      </c>
      <c r="Q16" s="609">
        <f t="shared" si="8"/>
        <v>3.9629978768432199</v>
      </c>
      <c r="R16" s="603"/>
      <c r="S16" s="612">
        <f>'23solcasaad'!J17</f>
        <v>6450</v>
      </c>
      <c r="T16" s="610">
        <f t="shared" si="9"/>
        <v>1.4254427159877212</v>
      </c>
      <c r="U16" s="603"/>
      <c r="V16" s="612">
        <f>'23solcasaad'!Q17</f>
        <v>4928</v>
      </c>
      <c r="W16" s="610">
        <f t="shared" si="10"/>
        <v>5.4145516074450084</v>
      </c>
      <c r="X16" s="603"/>
      <c r="Y16" s="612">
        <f>'23solcasaad'!X17</f>
        <v>11786</v>
      </c>
      <c r="Z16" s="610">
        <f t="shared" si="11"/>
        <v>28.74493927125506</v>
      </c>
      <c r="AA16" s="589"/>
      <c r="AB16" s="590">
        <f t="shared" si="12"/>
        <v>10</v>
      </c>
      <c r="AC16" s="590">
        <v>6</v>
      </c>
      <c r="AD16" s="590">
        <f t="shared" si="13"/>
        <v>17</v>
      </c>
      <c r="AE16" s="591" t="str">
        <f t="shared" si="2"/>
        <v>Rioja, La</v>
      </c>
      <c r="AF16" s="592">
        <f t="shared" si="3"/>
        <v>4.4897372074697621</v>
      </c>
      <c r="AH16" s="590">
        <f t="shared" si="14"/>
        <v>7</v>
      </c>
      <c r="AI16" s="590">
        <v>6</v>
      </c>
      <c r="AJ16" s="590">
        <f t="shared" si="15"/>
        <v>14</v>
      </c>
      <c r="AK16" s="591" t="str">
        <f t="shared" si="16"/>
        <v>Murcia, Región de</v>
      </c>
      <c r="AL16" s="592">
        <f t="shared" si="17"/>
        <v>1.5109996669735735</v>
      </c>
      <c r="AN16" s="590">
        <f t="shared" si="18"/>
        <v>13</v>
      </c>
      <c r="AO16" s="590">
        <v>6</v>
      </c>
      <c r="AP16" s="590">
        <f t="shared" si="19"/>
        <v>4</v>
      </c>
      <c r="AQ16" s="591" t="str">
        <f t="shared" si="20"/>
        <v>Balears, Illes</v>
      </c>
      <c r="AR16" s="592">
        <f t="shared" si="21"/>
        <v>6.7899019342175606</v>
      </c>
      <c r="AT16" s="590">
        <f t="shared" si="22"/>
        <v>16</v>
      </c>
      <c r="AU16" s="590">
        <v>6</v>
      </c>
      <c r="AV16" s="590">
        <f t="shared" si="23"/>
        <v>4</v>
      </c>
      <c r="AW16" s="591" t="str">
        <f t="shared" si="24"/>
        <v>Balears, Illes</v>
      </c>
      <c r="AX16" s="592">
        <f t="shared" si="25"/>
        <v>37.828850278428206</v>
      </c>
    </row>
    <row r="17" spans="1:50" s="588" customFormat="1" ht="18" customHeight="1" x14ac:dyDescent="0.15">
      <c r="A17" s="617"/>
      <c r="B17" s="602" t="s">
        <v>7</v>
      </c>
      <c r="C17" s="603"/>
      <c r="D17" s="604">
        <f t="shared" si="4"/>
        <v>2383139</v>
      </c>
      <c r="E17" s="605">
        <f t="shared" si="0"/>
        <v>5.0292996067308655</v>
      </c>
      <c r="F17" s="603"/>
      <c r="G17" s="606">
        <f>'20pobl'!J18</f>
        <v>1769628</v>
      </c>
      <c r="H17" s="607">
        <f t="shared" si="5"/>
        <v>4.6478306260244615</v>
      </c>
      <c r="I17" s="603"/>
      <c r="J17" s="606">
        <f>'20pobl'!Q18</f>
        <v>394254</v>
      </c>
      <c r="K17" s="607">
        <f t="shared" si="6"/>
        <v>6.1143506113745776</v>
      </c>
      <c r="L17" s="603"/>
      <c r="M17" s="606">
        <f>'20pobl'!X18</f>
        <v>219257</v>
      </c>
      <c r="N17" s="607">
        <f t="shared" si="1"/>
        <v>7.6587850358580374</v>
      </c>
      <c r="O17" s="603"/>
      <c r="P17" s="608">
        <f t="shared" si="7"/>
        <v>146929</v>
      </c>
      <c r="Q17" s="609">
        <f>P17*100/D17</f>
        <v>6.1653558604848477</v>
      </c>
      <c r="R17" s="603"/>
      <c r="S17" s="606">
        <f>'23solcasaad'!J18</f>
        <v>30135</v>
      </c>
      <c r="T17" s="610">
        <f>S17*100/G17</f>
        <v>1.7029002705653391</v>
      </c>
      <c r="U17" s="603"/>
      <c r="V17" s="606">
        <f>'23solcasaad'!Q18</f>
        <v>26644</v>
      </c>
      <c r="W17" s="610">
        <f>V17*100/J17</f>
        <v>6.7580798165649556</v>
      </c>
      <c r="X17" s="603"/>
      <c r="Y17" s="606">
        <f>'23solcasaad'!X18</f>
        <v>90150</v>
      </c>
      <c r="Z17" s="610">
        <f>Y17*100/M17</f>
        <v>41.116133122317649</v>
      </c>
      <c r="AA17" s="589"/>
      <c r="AB17" s="590">
        <f t="shared" si="12"/>
        <v>1</v>
      </c>
      <c r="AC17" s="590">
        <v>7</v>
      </c>
      <c r="AD17" s="590">
        <f t="shared" si="13"/>
        <v>8</v>
      </c>
      <c r="AE17" s="591" t="str">
        <f t="shared" si="2"/>
        <v>Castilla - La Mancha</v>
      </c>
      <c r="AF17" s="592">
        <f t="shared" si="3"/>
        <v>4.3885961976266152</v>
      </c>
      <c r="AH17" s="590">
        <f t="shared" si="14"/>
        <v>2</v>
      </c>
      <c r="AI17" s="590">
        <v>7</v>
      </c>
      <c r="AJ17" s="590">
        <f t="shared" si="15"/>
        <v>6</v>
      </c>
      <c r="AK17" s="591" t="str">
        <f t="shared" si="16"/>
        <v>Cantabria</v>
      </c>
      <c r="AL17" s="592">
        <f t="shared" si="17"/>
        <v>1.4254427159877212</v>
      </c>
      <c r="AN17" s="590">
        <f t="shared" si="18"/>
        <v>7</v>
      </c>
      <c r="AO17" s="590">
        <v>7</v>
      </c>
      <c r="AP17" s="590">
        <f t="shared" si="19"/>
        <v>7</v>
      </c>
      <c r="AQ17" s="591" t="str">
        <f t="shared" si="20"/>
        <v>Castilla y León</v>
      </c>
      <c r="AR17" s="592">
        <f t="shared" si="21"/>
        <v>6.7580798165649556</v>
      </c>
      <c r="AT17" s="590">
        <f t="shared" si="22"/>
        <v>3</v>
      </c>
      <c r="AU17" s="590">
        <v>7</v>
      </c>
      <c r="AV17" s="590">
        <f t="shared" si="23"/>
        <v>17</v>
      </c>
      <c r="AW17" s="591" t="str">
        <f t="shared" si="24"/>
        <v>Rioja, La</v>
      </c>
      <c r="AX17" s="592">
        <f t="shared" si="25"/>
        <v>37.350427350427353</v>
      </c>
    </row>
    <row r="18" spans="1:50" s="588" customFormat="1" ht="18" customHeight="1" x14ac:dyDescent="0.15">
      <c r="A18" s="617"/>
      <c r="B18" s="602" t="s">
        <v>43</v>
      </c>
      <c r="C18" s="603"/>
      <c r="D18" s="604">
        <f t="shared" si="4"/>
        <v>2049562</v>
      </c>
      <c r="E18" s="605">
        <f t="shared" si="0"/>
        <v>4.3253294753560434</v>
      </c>
      <c r="F18" s="603"/>
      <c r="G18" s="606">
        <f>'20pobl'!J19</f>
        <v>1659740</v>
      </c>
      <c r="H18" s="607">
        <f t="shared" si="5"/>
        <v>4.3592158370221537</v>
      </c>
      <c r="I18" s="603"/>
      <c r="J18" s="606">
        <f>'20pobl'!Q19</f>
        <v>255340</v>
      </c>
      <c r="K18" s="607">
        <f t="shared" si="6"/>
        <v>3.9599808375016732</v>
      </c>
      <c r="L18" s="603"/>
      <c r="M18" s="606">
        <f>'20pobl'!X19</f>
        <v>134482</v>
      </c>
      <c r="N18" s="607">
        <f t="shared" si="1"/>
        <v>4.6975409186126811</v>
      </c>
      <c r="O18" s="603"/>
      <c r="P18" s="608">
        <f t="shared" si="7"/>
        <v>89947</v>
      </c>
      <c r="Q18" s="609">
        <f t="shared" si="8"/>
        <v>4.3885961976266152</v>
      </c>
      <c r="R18" s="603"/>
      <c r="S18" s="606">
        <f>'23solcasaad'!J19</f>
        <v>20811</v>
      </c>
      <c r="T18" s="610">
        <f t="shared" si="9"/>
        <v>1.2538710882427369</v>
      </c>
      <c r="U18" s="603"/>
      <c r="V18" s="606">
        <f>'23solcasaad'!Q19</f>
        <v>17738</v>
      </c>
      <c r="W18" s="610">
        <f t="shared" si="10"/>
        <v>6.9468160100258478</v>
      </c>
      <c r="X18" s="603"/>
      <c r="Y18" s="606">
        <f>'23solcasaad'!X19</f>
        <v>51398</v>
      </c>
      <c r="Z18" s="610">
        <f t="shared" si="11"/>
        <v>38.219241236745439</v>
      </c>
      <c r="AA18" s="589"/>
      <c r="AB18" s="590">
        <f t="shared" si="12"/>
        <v>7</v>
      </c>
      <c r="AC18" s="590">
        <v>8</v>
      </c>
      <c r="AD18" s="590">
        <f t="shared" si="13"/>
        <v>3</v>
      </c>
      <c r="AE18" s="591" t="str">
        <f t="shared" si="2"/>
        <v>Asturias, Principado de</v>
      </c>
      <c r="AF18" s="592">
        <f t="shared" si="3"/>
        <v>4.3370574189161406</v>
      </c>
      <c r="AH18" s="590">
        <f t="shared" si="14"/>
        <v>13</v>
      </c>
      <c r="AI18" s="590">
        <v>8</v>
      </c>
      <c r="AJ18" s="590">
        <f t="shared" si="15"/>
        <v>9</v>
      </c>
      <c r="AK18" s="591" t="str">
        <f t="shared" si="16"/>
        <v>Cataluña</v>
      </c>
      <c r="AL18" s="592">
        <f t="shared" si="17"/>
        <v>1.3983662840384674</v>
      </c>
      <c r="AN18" s="590">
        <f t="shared" si="18"/>
        <v>5</v>
      </c>
      <c r="AO18" s="590">
        <v>8</v>
      </c>
      <c r="AP18" s="590">
        <f t="shared" si="19"/>
        <v>20</v>
      </c>
      <c r="AQ18" s="591" t="str">
        <f t="shared" si="20"/>
        <v>TOTAL</v>
      </c>
      <c r="AR18" s="592">
        <f t="shared" si="21"/>
        <v>6.70354005289383</v>
      </c>
      <c r="AT18" s="590">
        <f t="shared" si="22"/>
        <v>5</v>
      </c>
      <c r="AU18" s="590">
        <v>8</v>
      </c>
      <c r="AV18" s="590">
        <f t="shared" si="23"/>
        <v>16</v>
      </c>
      <c r="AW18" s="591" t="str">
        <f t="shared" si="24"/>
        <v>País Vasco</v>
      </c>
      <c r="AX18" s="592">
        <f t="shared" si="25"/>
        <v>36.740569388306731</v>
      </c>
    </row>
    <row r="19" spans="1:50" s="588" customFormat="1" ht="18" customHeight="1" x14ac:dyDescent="0.15">
      <c r="A19" s="617"/>
      <c r="B19" s="602" t="s">
        <v>44</v>
      </c>
      <c r="C19" s="603"/>
      <c r="D19" s="604">
        <f t="shared" si="4"/>
        <v>7763362</v>
      </c>
      <c r="E19" s="605">
        <f t="shared" si="0"/>
        <v>16.383548527177538</v>
      </c>
      <c r="F19" s="603"/>
      <c r="G19" s="606">
        <f>'20pobl'!J20</f>
        <v>6284691</v>
      </c>
      <c r="H19" s="607">
        <f t="shared" si="5"/>
        <v>16.506395301668089</v>
      </c>
      <c r="I19" s="603"/>
      <c r="J19" s="606">
        <f>'20pobl'!Q20</f>
        <v>1026220</v>
      </c>
      <c r="K19" s="607">
        <f t="shared" si="6"/>
        <v>15.915295429862015</v>
      </c>
      <c r="L19" s="603"/>
      <c r="M19" s="606">
        <f>'20pobl'!X20</f>
        <v>452451</v>
      </c>
      <c r="N19" s="607">
        <f t="shared" si="1"/>
        <v>15.804398255284918</v>
      </c>
      <c r="O19" s="603"/>
      <c r="P19" s="608">
        <f t="shared" si="7"/>
        <v>354754</v>
      </c>
      <c r="Q19" s="609">
        <f t="shared" si="8"/>
        <v>4.5695924008180988</v>
      </c>
      <c r="R19" s="603"/>
      <c r="S19" s="606">
        <f>'23solcasaad'!J20</f>
        <v>87883</v>
      </c>
      <c r="T19" s="610">
        <f t="shared" si="9"/>
        <v>1.3983662840384674</v>
      </c>
      <c r="U19" s="603"/>
      <c r="V19" s="606">
        <f>'23solcasaad'!Q20</f>
        <v>80052</v>
      </c>
      <c r="W19" s="610">
        <f t="shared" si="10"/>
        <v>7.8006665237473447</v>
      </c>
      <c r="X19" s="603"/>
      <c r="Y19" s="606">
        <f>'23solcasaad'!X20</f>
        <v>186819</v>
      </c>
      <c r="Z19" s="610">
        <f t="shared" si="11"/>
        <v>41.290438080587734</v>
      </c>
      <c r="AA19" s="589"/>
      <c r="AB19" s="590">
        <f t="shared" si="12"/>
        <v>5</v>
      </c>
      <c r="AC19" s="590">
        <v>9</v>
      </c>
      <c r="AD19" s="590">
        <f t="shared" si="13"/>
        <v>20</v>
      </c>
      <c r="AE19" s="591" t="str">
        <f t="shared" si="2"/>
        <v>TOTAL</v>
      </c>
      <c r="AF19" s="592">
        <f t="shared" si="3"/>
        <v>4.1827867983921614</v>
      </c>
      <c r="AH19" s="590">
        <f t="shared" si="14"/>
        <v>8</v>
      </c>
      <c r="AI19" s="590">
        <v>9</v>
      </c>
      <c r="AJ19" s="590">
        <f t="shared" si="15"/>
        <v>17</v>
      </c>
      <c r="AK19" s="591" t="str">
        <f t="shared" si="16"/>
        <v>Rioja, La</v>
      </c>
      <c r="AL19" s="592">
        <f t="shared" si="17"/>
        <v>1.3521987617082076</v>
      </c>
      <c r="AN19" s="590">
        <f t="shared" si="18"/>
        <v>3</v>
      </c>
      <c r="AO19" s="590">
        <v>9</v>
      </c>
      <c r="AP19" s="590">
        <f t="shared" si="19"/>
        <v>18</v>
      </c>
      <c r="AQ19" s="591" t="str">
        <f t="shared" si="20"/>
        <v>Ceuta y Melilla</v>
      </c>
      <c r="AR19" s="592">
        <f t="shared" si="21"/>
        <v>6.3553826199740593</v>
      </c>
      <c r="AT19" s="590">
        <f t="shared" si="22"/>
        <v>2</v>
      </c>
      <c r="AU19" s="590">
        <v>9</v>
      </c>
      <c r="AV19" s="590">
        <f t="shared" si="23"/>
        <v>20</v>
      </c>
      <c r="AW19" s="591" t="str">
        <f t="shared" si="24"/>
        <v>TOTAL</v>
      </c>
      <c r="AX19" s="592">
        <f t="shared" si="25"/>
        <v>36.187293843790926</v>
      </c>
    </row>
    <row r="20" spans="1:50" s="588" customFormat="1" ht="18" customHeight="1" x14ac:dyDescent="0.15">
      <c r="A20" s="617"/>
      <c r="B20" s="602" t="s">
        <v>6</v>
      </c>
      <c r="C20" s="603"/>
      <c r="D20" s="604">
        <f t="shared" si="4"/>
        <v>5058138</v>
      </c>
      <c r="E20" s="605">
        <f t="shared" si="0"/>
        <v>10.674531134856359</v>
      </c>
      <c r="F20" s="603"/>
      <c r="G20" s="606">
        <f>'20pobl'!J21</f>
        <v>4062080</v>
      </c>
      <c r="H20" s="607">
        <f t="shared" si="5"/>
        <v>10.668829736736447</v>
      </c>
      <c r="I20" s="603"/>
      <c r="J20" s="606">
        <f>'20pobl'!Q21</f>
        <v>708899</v>
      </c>
      <c r="K20" s="607">
        <f t="shared" si="6"/>
        <v>10.994072435670473</v>
      </c>
      <c r="L20" s="603"/>
      <c r="M20" s="606">
        <f>'20pobl'!X21</f>
        <v>287159</v>
      </c>
      <c r="N20" s="607">
        <f t="shared" si="1"/>
        <v>10.030644641274661</v>
      </c>
      <c r="O20" s="603"/>
      <c r="P20" s="608">
        <f t="shared" si="7"/>
        <v>185933</v>
      </c>
      <c r="Q20" s="609">
        <f t="shared" si="8"/>
        <v>3.6759178970601436</v>
      </c>
      <c r="R20" s="603"/>
      <c r="S20" s="606">
        <f>'23solcasaad'!J21</f>
        <v>51421</v>
      </c>
      <c r="T20" s="610">
        <f t="shared" si="9"/>
        <v>1.2658785646762249</v>
      </c>
      <c r="U20" s="603"/>
      <c r="V20" s="606">
        <f>'23solcasaad'!Q21</f>
        <v>40579</v>
      </c>
      <c r="W20" s="610">
        <f t="shared" si="10"/>
        <v>5.7242286983054003</v>
      </c>
      <c r="X20" s="603"/>
      <c r="Y20" s="606">
        <f>'23solcasaad'!X21</f>
        <v>93933</v>
      </c>
      <c r="Z20" s="610">
        <f t="shared" si="11"/>
        <v>32.711146089796941</v>
      </c>
      <c r="AA20" s="589"/>
      <c r="AB20" s="590">
        <f t="shared" si="12"/>
        <v>12</v>
      </c>
      <c r="AC20" s="590">
        <v>10</v>
      </c>
      <c r="AD20" s="590">
        <f t="shared" si="13"/>
        <v>6</v>
      </c>
      <c r="AE20" s="591" t="str">
        <f t="shared" si="2"/>
        <v>Cantabria</v>
      </c>
      <c r="AF20" s="593">
        <f t="shared" si="3"/>
        <v>3.9629978768432199</v>
      </c>
      <c r="AH20" s="590">
        <f t="shared" si="14"/>
        <v>12</v>
      </c>
      <c r="AI20" s="590">
        <v>10</v>
      </c>
      <c r="AJ20" s="590">
        <f t="shared" si="15"/>
        <v>20</v>
      </c>
      <c r="AK20" s="591" t="str">
        <f t="shared" si="16"/>
        <v>TOTAL</v>
      </c>
      <c r="AL20" s="592">
        <f t="shared" si="17"/>
        <v>1.3494595656033304</v>
      </c>
      <c r="AN20" s="590">
        <f t="shared" si="18"/>
        <v>12</v>
      </c>
      <c r="AO20" s="590">
        <v>10</v>
      </c>
      <c r="AP20" s="590">
        <f t="shared" si="19"/>
        <v>16</v>
      </c>
      <c r="AQ20" s="591" t="str">
        <f t="shared" si="20"/>
        <v>País Vasco</v>
      </c>
      <c r="AR20" s="592">
        <f t="shared" si="21"/>
        <v>6.2577690924543683</v>
      </c>
      <c r="AT20" s="590">
        <f t="shared" si="22"/>
        <v>12</v>
      </c>
      <c r="AU20" s="590">
        <v>10</v>
      </c>
      <c r="AV20" s="590">
        <f t="shared" si="23"/>
        <v>13</v>
      </c>
      <c r="AW20" s="591" t="str">
        <f t="shared" si="24"/>
        <v>Madrid, Comunidad de</v>
      </c>
      <c r="AX20" s="592">
        <f t="shared" si="25"/>
        <v>34.937154554759466</v>
      </c>
    </row>
    <row r="21" spans="1:50" s="232" customFormat="1" ht="18" customHeight="1" x14ac:dyDescent="0.15">
      <c r="A21" s="677"/>
      <c r="B21" s="678" t="s">
        <v>5</v>
      </c>
      <c r="C21" s="679"/>
      <c r="D21" s="680">
        <f t="shared" si="4"/>
        <v>1059501</v>
      </c>
      <c r="E21" s="681">
        <f t="shared" si="0"/>
        <v>2.2359367047540908</v>
      </c>
      <c r="F21" s="679"/>
      <c r="G21" s="682">
        <f>'20pobl'!J22</f>
        <v>835166</v>
      </c>
      <c r="H21" s="683">
        <f t="shared" si="5"/>
        <v>2.1935175712716712</v>
      </c>
      <c r="I21" s="679"/>
      <c r="J21" s="682">
        <f>'20pobl'!Q22</f>
        <v>148318</v>
      </c>
      <c r="K21" s="683">
        <f t="shared" si="6"/>
        <v>2.3002131975271136</v>
      </c>
      <c r="L21" s="679"/>
      <c r="M21" s="682">
        <f>'20pobl'!X22</f>
        <v>76017</v>
      </c>
      <c r="N21" s="683">
        <f t="shared" si="1"/>
        <v>2.6553216639414954</v>
      </c>
      <c r="O21" s="679"/>
      <c r="P21" s="684">
        <f t="shared" si="7"/>
        <v>56834</v>
      </c>
      <c r="Q21" s="685">
        <f t="shared" si="8"/>
        <v>5.364223346650923</v>
      </c>
      <c r="R21" s="679"/>
      <c r="S21" s="682">
        <f>'23solcasaad'!J22</f>
        <v>12977</v>
      </c>
      <c r="T21" s="686">
        <f t="shared" si="9"/>
        <v>1.553822832826049</v>
      </c>
      <c r="U21" s="679"/>
      <c r="V21" s="682">
        <f>'23solcasaad'!Q22</f>
        <v>12719</v>
      </c>
      <c r="W21" s="686">
        <f t="shared" si="10"/>
        <v>8.5754931970495818</v>
      </c>
      <c r="X21" s="679"/>
      <c r="Y21" s="682">
        <f>'23solcasaad'!X22</f>
        <v>31138</v>
      </c>
      <c r="Z21" s="610">
        <f t="shared" si="11"/>
        <v>40.961890103529477</v>
      </c>
      <c r="AA21" s="589"/>
      <c r="AB21" s="590">
        <f t="shared" si="12"/>
        <v>2</v>
      </c>
      <c r="AC21" s="590">
        <v>11</v>
      </c>
      <c r="AD21" s="590">
        <f t="shared" si="13"/>
        <v>2</v>
      </c>
      <c r="AE21" s="591" t="str">
        <f t="shared" si="2"/>
        <v>Aragón</v>
      </c>
      <c r="AF21" s="592">
        <f t="shared" si="3"/>
        <v>3.8582149365773404</v>
      </c>
      <c r="AG21" s="588"/>
      <c r="AH21" s="590">
        <f t="shared" si="14"/>
        <v>5</v>
      </c>
      <c r="AI21" s="590">
        <v>11</v>
      </c>
      <c r="AJ21" s="590">
        <f t="shared" si="15"/>
        <v>3</v>
      </c>
      <c r="AK21" s="591" t="str">
        <f t="shared" si="16"/>
        <v>Asturias, Principado de</v>
      </c>
      <c r="AL21" s="592">
        <f t="shared" si="17"/>
        <v>1.3253866664513099</v>
      </c>
      <c r="AM21" s="588"/>
      <c r="AN21" s="590">
        <f t="shared" si="18"/>
        <v>2</v>
      </c>
      <c r="AO21" s="590">
        <v>11</v>
      </c>
      <c r="AP21" s="590">
        <f t="shared" si="19"/>
        <v>17</v>
      </c>
      <c r="AQ21" s="591" t="str">
        <f t="shared" si="20"/>
        <v>Rioja, La</v>
      </c>
      <c r="AR21" s="592">
        <f t="shared" si="21"/>
        <v>5.8062535631276591</v>
      </c>
      <c r="AS21" s="588"/>
      <c r="AT21" s="590">
        <f t="shared" si="22"/>
        <v>4</v>
      </c>
      <c r="AU21" s="590">
        <v>11</v>
      </c>
      <c r="AV21" s="590">
        <f t="shared" si="23"/>
        <v>14</v>
      </c>
      <c r="AW21" s="591" t="str">
        <f t="shared" si="24"/>
        <v>Murcia, Región de</v>
      </c>
      <c r="AX21" s="592">
        <f t="shared" si="25"/>
        <v>32.990937395752255</v>
      </c>
    </row>
    <row r="22" spans="1:50" s="232" customFormat="1" ht="18" customHeight="1" x14ac:dyDescent="0.15">
      <c r="A22" s="677"/>
      <c r="B22" s="678" t="s">
        <v>38</v>
      </c>
      <c r="C22" s="679"/>
      <c r="D22" s="680">
        <f t="shared" si="4"/>
        <v>2695645</v>
      </c>
      <c r="E22" s="681">
        <f t="shared" si="0"/>
        <v>5.6888021799760837</v>
      </c>
      <c r="F22" s="679"/>
      <c r="G22" s="682">
        <f>'20pobl'!J23</f>
        <v>2001505</v>
      </c>
      <c r="H22" s="683">
        <f t="shared" si="5"/>
        <v>5.2568428150668325</v>
      </c>
      <c r="I22" s="679"/>
      <c r="J22" s="682">
        <f>'20pobl'!Q23</f>
        <v>457344</v>
      </c>
      <c r="K22" s="683">
        <f t="shared" si="6"/>
        <v>7.0927918702371944</v>
      </c>
      <c r="L22" s="679"/>
      <c r="M22" s="682">
        <f>'20pobl'!X23</f>
        <v>236796</v>
      </c>
      <c r="N22" s="683">
        <f t="shared" si="1"/>
        <v>8.2714333469446348</v>
      </c>
      <c r="O22" s="679"/>
      <c r="P22" s="684">
        <f t="shared" si="7"/>
        <v>79633</v>
      </c>
      <c r="Q22" s="685">
        <f t="shared" si="8"/>
        <v>2.9541352811664741</v>
      </c>
      <c r="R22" s="679"/>
      <c r="S22" s="682">
        <f>'23solcasaad'!J23</f>
        <v>22358</v>
      </c>
      <c r="T22" s="686">
        <f t="shared" si="9"/>
        <v>1.117059412791874</v>
      </c>
      <c r="U22" s="679"/>
      <c r="V22" s="682">
        <f>'23solcasaad'!Q23</f>
        <v>14620</v>
      </c>
      <c r="W22" s="686">
        <f t="shared" si="10"/>
        <v>3.196718443884691</v>
      </c>
      <c r="X22" s="679"/>
      <c r="Y22" s="682">
        <f>'23solcasaad'!X23</f>
        <v>42655</v>
      </c>
      <c r="Z22" s="610">
        <f t="shared" si="11"/>
        <v>18.013395496545549</v>
      </c>
      <c r="AA22" s="589"/>
      <c r="AB22" s="590">
        <f t="shared" si="12"/>
        <v>17</v>
      </c>
      <c r="AC22" s="590">
        <v>12</v>
      </c>
      <c r="AD22" s="590">
        <f t="shared" si="13"/>
        <v>10</v>
      </c>
      <c r="AE22" s="591" t="str">
        <f t="shared" si="2"/>
        <v>Comunitat Valenciana</v>
      </c>
      <c r="AF22" s="592">
        <f t="shared" si="3"/>
        <v>3.6759178970601436</v>
      </c>
      <c r="AG22" s="588"/>
      <c r="AH22" s="590">
        <f t="shared" si="14"/>
        <v>15</v>
      </c>
      <c r="AI22" s="590">
        <v>12</v>
      </c>
      <c r="AJ22" s="590">
        <f t="shared" si="15"/>
        <v>10</v>
      </c>
      <c r="AK22" s="591" t="str">
        <f t="shared" si="16"/>
        <v>Comunitat Valenciana</v>
      </c>
      <c r="AL22" s="592">
        <f t="shared" si="17"/>
        <v>1.2658785646762249</v>
      </c>
      <c r="AM22" s="588"/>
      <c r="AN22" s="590">
        <f t="shared" si="18"/>
        <v>19</v>
      </c>
      <c r="AO22" s="590">
        <v>12</v>
      </c>
      <c r="AP22" s="590">
        <f t="shared" si="19"/>
        <v>10</v>
      </c>
      <c r="AQ22" s="591" t="str">
        <f t="shared" si="20"/>
        <v>Comunitat Valenciana</v>
      </c>
      <c r="AR22" s="592">
        <f t="shared" si="21"/>
        <v>5.7242286983054003</v>
      </c>
      <c r="AS22" s="588"/>
      <c r="AT22" s="590">
        <f t="shared" si="22"/>
        <v>19</v>
      </c>
      <c r="AU22" s="590">
        <v>12</v>
      </c>
      <c r="AV22" s="590">
        <f t="shared" si="23"/>
        <v>10</v>
      </c>
      <c r="AW22" s="591" t="str">
        <f t="shared" si="24"/>
        <v>Comunitat Valenciana</v>
      </c>
      <c r="AX22" s="592">
        <f t="shared" si="25"/>
        <v>32.711146089796941</v>
      </c>
    </row>
    <row r="23" spans="1:50" s="232" customFormat="1" ht="18" customHeight="1" x14ac:dyDescent="0.15">
      <c r="A23" s="677"/>
      <c r="B23" s="678" t="s">
        <v>45</v>
      </c>
      <c r="C23" s="679"/>
      <c r="D23" s="680">
        <f t="shared" si="4"/>
        <v>6751251</v>
      </c>
      <c r="E23" s="681">
        <f t="shared" si="0"/>
        <v>14.247622148452677</v>
      </c>
      <c r="F23" s="679"/>
      <c r="G23" s="682">
        <f>'20pobl'!J24</f>
        <v>5538155</v>
      </c>
      <c r="H23" s="683">
        <f t="shared" si="5"/>
        <v>14.54565955142578</v>
      </c>
      <c r="I23" s="679"/>
      <c r="J23" s="682">
        <f>'20pobl'!Q24</f>
        <v>846721</v>
      </c>
      <c r="K23" s="683">
        <f t="shared" si="6"/>
        <v>13.131506754563539</v>
      </c>
      <c r="L23" s="679"/>
      <c r="M23" s="682">
        <f>'20pobl'!X24</f>
        <v>366375</v>
      </c>
      <c r="N23" s="683">
        <f t="shared" si="1"/>
        <v>12.797709389038838</v>
      </c>
      <c r="O23" s="679"/>
      <c r="P23" s="684">
        <f t="shared" si="7"/>
        <v>224953</v>
      </c>
      <c r="Q23" s="685">
        <f t="shared" si="8"/>
        <v>3.3320195027558595</v>
      </c>
      <c r="R23" s="679"/>
      <c r="S23" s="682">
        <f>'23solcasaad'!J24</f>
        <v>53443</v>
      </c>
      <c r="T23" s="686">
        <f t="shared" si="9"/>
        <v>0.96499646542937134</v>
      </c>
      <c r="U23" s="679"/>
      <c r="V23" s="682">
        <f>'23solcasaad'!Q24</f>
        <v>43509</v>
      </c>
      <c r="W23" s="686">
        <f t="shared" si="10"/>
        <v>5.1385285117529858</v>
      </c>
      <c r="X23" s="679"/>
      <c r="Y23" s="682">
        <f>'23solcasaad'!X24</f>
        <v>128001</v>
      </c>
      <c r="Z23" s="610">
        <f t="shared" si="11"/>
        <v>34.937154554759466</v>
      </c>
      <c r="AA23" s="589"/>
      <c r="AB23" s="590">
        <f t="shared" si="12"/>
        <v>15</v>
      </c>
      <c r="AC23" s="590">
        <v>13</v>
      </c>
      <c r="AD23" s="590">
        <f t="shared" si="13"/>
        <v>14</v>
      </c>
      <c r="AE23" s="591" t="str">
        <f t="shared" si="2"/>
        <v>Murcia, Región de</v>
      </c>
      <c r="AF23" s="592">
        <f t="shared" si="3"/>
        <v>3.6510050142049382</v>
      </c>
      <c r="AG23" s="588"/>
      <c r="AH23" s="590">
        <f t="shared" si="14"/>
        <v>17</v>
      </c>
      <c r="AI23" s="590">
        <v>13</v>
      </c>
      <c r="AJ23" s="590">
        <f t="shared" si="15"/>
        <v>8</v>
      </c>
      <c r="AK23" s="591" t="str">
        <f t="shared" si="16"/>
        <v>Castilla - La Mancha</v>
      </c>
      <c r="AL23" s="592">
        <f t="shared" si="17"/>
        <v>1.2538710882427369</v>
      </c>
      <c r="AM23" s="588"/>
      <c r="AN23" s="590">
        <f t="shared" si="18"/>
        <v>16</v>
      </c>
      <c r="AO23" s="590">
        <v>13</v>
      </c>
      <c r="AP23" s="590">
        <f t="shared" si="19"/>
        <v>6</v>
      </c>
      <c r="AQ23" s="591" t="str">
        <f t="shared" si="20"/>
        <v>Cantabria</v>
      </c>
      <c r="AR23" s="592">
        <f t="shared" si="21"/>
        <v>5.4145516074450084</v>
      </c>
      <c r="AS23" s="588"/>
      <c r="AT23" s="590">
        <f t="shared" si="22"/>
        <v>10</v>
      </c>
      <c r="AU23" s="590">
        <v>13</v>
      </c>
      <c r="AV23" s="590">
        <f t="shared" si="23"/>
        <v>2</v>
      </c>
      <c r="AW23" s="591" t="str">
        <f t="shared" si="24"/>
        <v>Aragón</v>
      </c>
      <c r="AX23" s="592">
        <f t="shared" si="25"/>
        <v>31.990984992060646</v>
      </c>
    </row>
    <row r="24" spans="1:50" s="232" customFormat="1" ht="18" customHeight="1" x14ac:dyDescent="0.15">
      <c r="A24" s="677"/>
      <c r="B24" s="678" t="s">
        <v>46</v>
      </c>
      <c r="C24" s="679"/>
      <c r="D24" s="680">
        <f t="shared" si="4"/>
        <v>1518486</v>
      </c>
      <c r="E24" s="681">
        <f t="shared" si="0"/>
        <v>3.2045638305723356</v>
      </c>
      <c r="F24" s="679"/>
      <c r="G24" s="682">
        <f>'20pobl'!J25</f>
        <v>1276175</v>
      </c>
      <c r="H24" s="683">
        <f t="shared" si="5"/>
        <v>3.3518034576570708</v>
      </c>
      <c r="I24" s="679"/>
      <c r="J24" s="682">
        <f>'20pobl'!Q25</f>
        <v>170367</v>
      </c>
      <c r="K24" s="683">
        <f t="shared" si="6"/>
        <v>2.6421636067308198</v>
      </c>
      <c r="L24" s="679"/>
      <c r="M24" s="682">
        <f>'20pobl'!X25</f>
        <v>71944</v>
      </c>
      <c r="N24" s="683">
        <f t="shared" si="1"/>
        <v>2.5130492099215562</v>
      </c>
      <c r="O24" s="679"/>
      <c r="P24" s="684">
        <f t="shared" si="7"/>
        <v>55440</v>
      </c>
      <c r="Q24" s="685">
        <f t="shared" si="8"/>
        <v>3.6510050142049382</v>
      </c>
      <c r="R24" s="679"/>
      <c r="S24" s="682">
        <f>'23solcasaad'!J25</f>
        <v>19283</v>
      </c>
      <c r="T24" s="686">
        <f t="shared" si="9"/>
        <v>1.5109996669735735</v>
      </c>
      <c r="U24" s="679"/>
      <c r="V24" s="682">
        <f>'23solcasaad'!Q25</f>
        <v>12422</v>
      </c>
      <c r="W24" s="686">
        <f t="shared" si="10"/>
        <v>7.291318154337401</v>
      </c>
      <c r="X24" s="679"/>
      <c r="Y24" s="682">
        <f>'23solcasaad'!X25</f>
        <v>23735</v>
      </c>
      <c r="Z24" s="610">
        <f t="shared" si="11"/>
        <v>32.990937395752255</v>
      </c>
      <c r="AA24" s="589"/>
      <c r="AB24" s="590">
        <f t="shared" si="12"/>
        <v>13</v>
      </c>
      <c r="AC24" s="590">
        <v>14</v>
      </c>
      <c r="AD24" s="590">
        <f t="shared" si="13"/>
        <v>4</v>
      </c>
      <c r="AE24" s="591" t="str">
        <f t="shared" si="2"/>
        <v>Balears, Illes</v>
      </c>
      <c r="AF24" s="592">
        <f t="shared" si="3"/>
        <v>3.3640861784403859</v>
      </c>
      <c r="AG24" s="588"/>
      <c r="AH24" s="590">
        <f t="shared" si="14"/>
        <v>6</v>
      </c>
      <c r="AI24" s="590">
        <v>14</v>
      </c>
      <c r="AJ24" s="590">
        <f t="shared" si="15"/>
        <v>5</v>
      </c>
      <c r="AK24" s="591" t="str">
        <f t="shared" si="16"/>
        <v>Canarias</v>
      </c>
      <c r="AL24" s="592">
        <f t="shared" si="17"/>
        <v>1.1267411277346779</v>
      </c>
      <c r="AM24" s="588"/>
      <c r="AN24" s="590">
        <f t="shared" si="18"/>
        <v>4</v>
      </c>
      <c r="AO24" s="590">
        <v>14</v>
      </c>
      <c r="AP24" s="590">
        <f t="shared" si="19"/>
        <v>3</v>
      </c>
      <c r="AQ24" s="591" t="str">
        <f t="shared" si="20"/>
        <v>Asturias, Principado de</v>
      </c>
      <c r="AR24" s="592">
        <f t="shared" si="21"/>
        <v>5.3088861254608499</v>
      </c>
      <c r="AS24" s="588"/>
      <c r="AT24" s="590">
        <f t="shared" si="22"/>
        <v>11</v>
      </c>
      <c r="AU24" s="590">
        <v>14</v>
      </c>
      <c r="AV24" s="590">
        <f t="shared" si="23"/>
        <v>15</v>
      </c>
      <c r="AW24" s="591" t="str">
        <f t="shared" si="24"/>
        <v>Navarra, Comunidad Foral de</v>
      </c>
      <c r="AX24" s="592">
        <f t="shared" si="25"/>
        <v>29.750091429964648</v>
      </c>
    </row>
    <row r="25" spans="1:50" s="232" customFormat="1" ht="18" customHeight="1" x14ac:dyDescent="0.15">
      <c r="B25" s="678" t="s">
        <v>47</v>
      </c>
      <c r="C25" s="679"/>
      <c r="D25" s="687">
        <f t="shared" si="4"/>
        <v>661537</v>
      </c>
      <c r="E25" s="681">
        <f t="shared" si="0"/>
        <v>1.396086327292666</v>
      </c>
      <c r="F25" s="679"/>
      <c r="G25" s="688">
        <f>'20pobl'!J26</f>
        <v>529596</v>
      </c>
      <c r="H25" s="683">
        <f t="shared" si="5"/>
        <v>1.390954770279432</v>
      </c>
      <c r="I25" s="679"/>
      <c r="J25" s="688">
        <f>'20pobl'!Q26</f>
        <v>90926</v>
      </c>
      <c r="K25" s="683">
        <f t="shared" si="6"/>
        <v>1.4101402742644205</v>
      </c>
      <c r="L25" s="679"/>
      <c r="M25" s="688">
        <f>'20pobl'!X26</f>
        <v>41015</v>
      </c>
      <c r="N25" s="683">
        <f t="shared" si="1"/>
        <v>1.4326797696115399</v>
      </c>
      <c r="O25" s="679"/>
      <c r="P25" s="689">
        <f t="shared" si="7"/>
        <v>21291</v>
      </c>
      <c r="Q25" s="685">
        <f t="shared" si="8"/>
        <v>3.2184140871939135</v>
      </c>
      <c r="R25" s="679"/>
      <c r="S25" s="688">
        <f>'23solcasaad'!J26</f>
        <v>5109</v>
      </c>
      <c r="T25" s="686">
        <f t="shared" si="9"/>
        <v>0.9646976185620737</v>
      </c>
      <c r="U25" s="679"/>
      <c r="V25" s="688">
        <f>'23solcasaad'!Q26</f>
        <v>3980</v>
      </c>
      <c r="W25" s="686">
        <f t="shared" si="10"/>
        <v>4.3771858434331214</v>
      </c>
      <c r="X25" s="679"/>
      <c r="Y25" s="688">
        <f>'23solcasaad'!X26</f>
        <v>12202</v>
      </c>
      <c r="Z25" s="610">
        <f t="shared" si="11"/>
        <v>29.750091429964648</v>
      </c>
      <c r="AA25" s="589"/>
      <c r="AB25" s="590">
        <f t="shared" si="12"/>
        <v>16</v>
      </c>
      <c r="AC25" s="590">
        <v>15</v>
      </c>
      <c r="AD25" s="590">
        <f t="shared" si="13"/>
        <v>13</v>
      </c>
      <c r="AE25" s="591" t="str">
        <f t="shared" si="2"/>
        <v>Madrid, Comunidad de</v>
      </c>
      <c r="AF25" s="592">
        <f t="shared" si="3"/>
        <v>3.3320195027558595</v>
      </c>
      <c r="AG25" s="588"/>
      <c r="AH25" s="590">
        <f t="shared" si="14"/>
        <v>18</v>
      </c>
      <c r="AI25" s="590">
        <v>15</v>
      </c>
      <c r="AJ25" s="590">
        <f t="shared" si="15"/>
        <v>12</v>
      </c>
      <c r="AK25" s="591" t="str">
        <f t="shared" si="16"/>
        <v>Galicia</v>
      </c>
      <c r="AL25" s="592">
        <f t="shared" si="17"/>
        <v>1.117059412791874</v>
      </c>
      <c r="AM25" s="588"/>
      <c r="AN25" s="590">
        <f t="shared" si="18"/>
        <v>18</v>
      </c>
      <c r="AO25" s="590">
        <v>15</v>
      </c>
      <c r="AP25" s="590">
        <f t="shared" si="19"/>
        <v>2</v>
      </c>
      <c r="AQ25" s="591" t="str">
        <f t="shared" si="20"/>
        <v>Aragón</v>
      </c>
      <c r="AR25" s="592">
        <f t="shared" si="21"/>
        <v>5.183136446027877</v>
      </c>
      <c r="AS25" s="588"/>
      <c r="AT25" s="590">
        <f t="shared" si="22"/>
        <v>14</v>
      </c>
      <c r="AU25" s="590">
        <v>15</v>
      </c>
      <c r="AV25" s="590">
        <f t="shared" si="23"/>
        <v>18</v>
      </c>
      <c r="AW25" s="591" t="str">
        <f t="shared" si="24"/>
        <v>Ceuta y Melilla</v>
      </c>
      <c r="AX25" s="592">
        <f t="shared" si="25"/>
        <v>29.271230676570969</v>
      </c>
    </row>
    <row r="26" spans="1:50" s="232" customFormat="1" ht="18" customHeight="1" x14ac:dyDescent="0.15">
      <c r="B26" s="678" t="s">
        <v>48</v>
      </c>
      <c r="C26" s="679"/>
      <c r="D26" s="687">
        <f t="shared" si="4"/>
        <v>2213993</v>
      </c>
      <c r="E26" s="681">
        <f t="shared" si="0"/>
        <v>4.6723393491545773</v>
      </c>
      <c r="F26" s="679"/>
      <c r="G26" s="688">
        <f>'20pobl'!J27</f>
        <v>1708988</v>
      </c>
      <c r="H26" s="683">
        <f t="shared" si="5"/>
        <v>4.4885630007596466</v>
      </c>
      <c r="I26" s="679"/>
      <c r="J26" s="688">
        <f>'20pobl'!Q27</f>
        <v>345922</v>
      </c>
      <c r="K26" s="683">
        <f t="shared" si="6"/>
        <v>5.3647861332742766</v>
      </c>
      <c r="L26" s="679"/>
      <c r="M26" s="688">
        <f>'20pobl'!X27</f>
        <v>159083</v>
      </c>
      <c r="N26" s="683">
        <f t="shared" si="1"/>
        <v>5.5568693353434746</v>
      </c>
      <c r="O26" s="679"/>
      <c r="P26" s="689">
        <f t="shared" si="7"/>
        <v>108983</v>
      </c>
      <c r="Q26" s="685">
        <f t="shared" si="8"/>
        <v>4.9224636211586938</v>
      </c>
      <c r="R26" s="679"/>
      <c r="S26" s="688">
        <f>'23solcasaad'!J27</f>
        <v>28888</v>
      </c>
      <c r="T26" s="686">
        <f t="shared" si="9"/>
        <v>1.6903571002253965</v>
      </c>
      <c r="U26" s="679"/>
      <c r="V26" s="688">
        <f>'23solcasaad'!Q27</f>
        <v>21647</v>
      </c>
      <c r="W26" s="686">
        <f t="shared" si="10"/>
        <v>6.2577690924543683</v>
      </c>
      <c r="X26" s="679"/>
      <c r="Y26" s="688">
        <f>'23solcasaad'!X27</f>
        <v>58448</v>
      </c>
      <c r="Z26" s="610">
        <f t="shared" si="11"/>
        <v>36.740569388306731</v>
      </c>
      <c r="AA26" s="589"/>
      <c r="AB26" s="590">
        <f t="shared" si="12"/>
        <v>4</v>
      </c>
      <c r="AC26" s="590">
        <v>16</v>
      </c>
      <c r="AD26" s="590">
        <f t="shared" si="13"/>
        <v>15</v>
      </c>
      <c r="AE26" s="591" t="str">
        <f t="shared" si="2"/>
        <v>Navarra, Comunidad Foral de</v>
      </c>
      <c r="AF26" s="593">
        <f t="shared" si="3"/>
        <v>3.2184140871939135</v>
      </c>
      <c r="AG26" s="588"/>
      <c r="AH26" s="590">
        <f t="shared" si="14"/>
        <v>3</v>
      </c>
      <c r="AI26" s="590">
        <v>16</v>
      </c>
      <c r="AJ26" s="590">
        <f t="shared" si="15"/>
        <v>4</v>
      </c>
      <c r="AK26" s="591" t="str">
        <f t="shared" si="16"/>
        <v>Balears, Illes</v>
      </c>
      <c r="AL26" s="592">
        <f t="shared" si="17"/>
        <v>1.1124683709972951</v>
      </c>
      <c r="AM26" s="588"/>
      <c r="AN26" s="590">
        <f t="shared" si="18"/>
        <v>10</v>
      </c>
      <c r="AO26" s="590">
        <v>16</v>
      </c>
      <c r="AP26" s="590">
        <f t="shared" si="19"/>
        <v>13</v>
      </c>
      <c r="AQ26" s="591" t="str">
        <f t="shared" si="20"/>
        <v>Madrid, Comunidad de</v>
      </c>
      <c r="AR26" s="592">
        <f t="shared" si="21"/>
        <v>5.1385285117529858</v>
      </c>
      <c r="AS26" s="588"/>
      <c r="AT26" s="590">
        <f t="shared" si="22"/>
        <v>8</v>
      </c>
      <c r="AU26" s="590">
        <v>16</v>
      </c>
      <c r="AV26" s="590">
        <f t="shared" si="23"/>
        <v>6</v>
      </c>
      <c r="AW26" s="591" t="str">
        <f t="shared" si="24"/>
        <v>Cantabria</v>
      </c>
      <c r="AX26" s="592">
        <f t="shared" si="25"/>
        <v>28.74493927125506</v>
      </c>
    </row>
    <row r="27" spans="1:50" s="232" customFormat="1" ht="18" customHeight="1" x14ac:dyDescent="0.15">
      <c r="B27" s="678" t="s">
        <v>49</v>
      </c>
      <c r="C27" s="679"/>
      <c r="D27" s="687">
        <f t="shared" si="4"/>
        <v>319796</v>
      </c>
      <c r="E27" s="690">
        <f t="shared" si="0"/>
        <v>0.67488715388993425</v>
      </c>
      <c r="F27" s="679"/>
      <c r="G27" s="688">
        <f>'20pobl'!J28</f>
        <v>251960</v>
      </c>
      <c r="H27" s="691">
        <f t="shared" si="5"/>
        <v>0.66175908413131079</v>
      </c>
      <c r="I27" s="679"/>
      <c r="J27" s="688">
        <f>'20pobl'!Q28</f>
        <v>45606</v>
      </c>
      <c r="K27" s="691">
        <f t="shared" si="6"/>
        <v>0.7072878752843319</v>
      </c>
      <c r="L27" s="679"/>
      <c r="M27" s="688">
        <f>'20pobl'!X28</f>
        <v>22230</v>
      </c>
      <c r="N27" s="691">
        <f t="shared" si="1"/>
        <v>0.77650789414761756</v>
      </c>
      <c r="O27" s="679"/>
      <c r="P27" s="689">
        <f t="shared" si="7"/>
        <v>14358</v>
      </c>
      <c r="Q27" s="692">
        <f t="shared" si="8"/>
        <v>4.4897372074697621</v>
      </c>
      <c r="R27" s="679"/>
      <c r="S27" s="688">
        <f>'23solcasaad'!J28</f>
        <v>3407</v>
      </c>
      <c r="T27" s="415">
        <f t="shared" si="9"/>
        <v>1.3521987617082076</v>
      </c>
      <c r="U27" s="679"/>
      <c r="V27" s="688">
        <f>'23solcasaad'!Q28</f>
        <v>2648</v>
      </c>
      <c r="W27" s="415">
        <f t="shared" si="10"/>
        <v>5.8062535631276591</v>
      </c>
      <c r="X27" s="679"/>
      <c r="Y27" s="688">
        <f>'23solcasaad'!X28</f>
        <v>8303</v>
      </c>
      <c r="Z27" s="613">
        <f t="shared" si="11"/>
        <v>37.350427350427353</v>
      </c>
      <c r="AA27" s="589"/>
      <c r="AB27" s="590">
        <f t="shared" si="12"/>
        <v>6</v>
      </c>
      <c r="AC27" s="590">
        <v>17</v>
      </c>
      <c r="AD27" s="590">
        <f t="shared" si="13"/>
        <v>12</v>
      </c>
      <c r="AE27" s="591" t="str">
        <f t="shared" si="2"/>
        <v>Galicia</v>
      </c>
      <c r="AF27" s="592">
        <f t="shared" si="3"/>
        <v>2.9541352811664741</v>
      </c>
      <c r="AG27" s="588"/>
      <c r="AH27" s="590">
        <f t="shared" si="14"/>
        <v>9</v>
      </c>
      <c r="AI27" s="590">
        <v>17</v>
      </c>
      <c r="AJ27" s="590">
        <f t="shared" si="15"/>
        <v>13</v>
      </c>
      <c r="AK27" s="591" t="str">
        <f t="shared" si="16"/>
        <v>Madrid, Comunidad de</v>
      </c>
      <c r="AL27" s="592">
        <f t="shared" si="17"/>
        <v>0.96499646542937134</v>
      </c>
      <c r="AM27" s="588"/>
      <c r="AN27" s="590">
        <f t="shared" si="18"/>
        <v>11</v>
      </c>
      <c r="AO27" s="590">
        <v>17</v>
      </c>
      <c r="AP27" s="590">
        <f t="shared" si="19"/>
        <v>5</v>
      </c>
      <c r="AQ27" s="591" t="str">
        <f t="shared" si="20"/>
        <v>Canarias</v>
      </c>
      <c r="AR27" s="592">
        <f t="shared" si="21"/>
        <v>4.8890829889922847</v>
      </c>
      <c r="AS27" s="588"/>
      <c r="AT27" s="590">
        <f t="shared" si="22"/>
        <v>7</v>
      </c>
      <c r="AU27" s="590">
        <v>17</v>
      </c>
      <c r="AV27" s="590">
        <f t="shared" si="23"/>
        <v>3</v>
      </c>
      <c r="AW27" s="591" t="str">
        <f t="shared" si="24"/>
        <v>Asturias, Principado de</v>
      </c>
      <c r="AX27" s="592">
        <f t="shared" si="25"/>
        <v>28.209882265690183</v>
      </c>
    </row>
    <row r="28" spans="1:50" s="232" customFormat="1" ht="18" customHeight="1" x14ac:dyDescent="0.15">
      <c r="B28" s="678" t="s">
        <v>4</v>
      </c>
      <c r="C28" s="679"/>
      <c r="D28" s="687">
        <f t="shared" si="4"/>
        <v>169778</v>
      </c>
      <c r="E28" s="690">
        <f t="shared" si="0"/>
        <v>0.35829400997237382</v>
      </c>
      <c r="F28" s="679"/>
      <c r="G28" s="688">
        <f>'20pobl'!J29</f>
        <v>150148</v>
      </c>
      <c r="H28" s="691">
        <f t="shared" si="5"/>
        <v>0.39435546501090668</v>
      </c>
      <c r="I28" s="679"/>
      <c r="J28" s="688">
        <f>'20pobl'!Q29</f>
        <v>14649</v>
      </c>
      <c r="K28" s="691">
        <f t="shared" si="6"/>
        <v>0.22718633699601318</v>
      </c>
      <c r="L28" s="679"/>
      <c r="M28" s="688">
        <f>'20pobl'!X29</f>
        <v>4981</v>
      </c>
      <c r="N28" s="691">
        <f t="shared" si="1"/>
        <v>0.17398946562075046</v>
      </c>
      <c r="O28" s="679"/>
      <c r="P28" s="689">
        <f t="shared" si="7"/>
        <v>4953</v>
      </c>
      <c r="Q28" s="692">
        <f t="shared" si="8"/>
        <v>2.9173391134304798</v>
      </c>
      <c r="R28" s="679"/>
      <c r="S28" s="688">
        <f>'23solcasaad'!J29</f>
        <v>2564</v>
      </c>
      <c r="T28" s="415">
        <f t="shared" si="9"/>
        <v>1.7076484535258545</v>
      </c>
      <c r="U28" s="679"/>
      <c r="V28" s="688">
        <f>'23solcasaad'!Q29</f>
        <v>931</v>
      </c>
      <c r="W28" s="415">
        <f t="shared" si="10"/>
        <v>6.3553826199740593</v>
      </c>
      <c r="X28" s="679"/>
      <c r="Y28" s="688">
        <f>'23solcasaad'!X29</f>
        <v>1458</v>
      </c>
      <c r="Z28" s="613">
        <f t="shared" si="11"/>
        <v>29.271230676570969</v>
      </c>
      <c r="AA28" s="589"/>
      <c r="AB28" s="590">
        <f t="shared" si="12"/>
        <v>18</v>
      </c>
      <c r="AC28" s="590">
        <v>18</v>
      </c>
      <c r="AD28" s="590">
        <f t="shared" si="13"/>
        <v>18</v>
      </c>
      <c r="AE28" s="591" t="str">
        <f t="shared" si="2"/>
        <v>Ceuta y Melilla</v>
      </c>
      <c r="AF28" s="592">
        <f t="shared" si="3"/>
        <v>2.9173391134304798</v>
      </c>
      <c r="AG28" s="588"/>
      <c r="AH28" s="590">
        <f t="shared" si="14"/>
        <v>1</v>
      </c>
      <c r="AI28" s="590">
        <v>18</v>
      </c>
      <c r="AJ28" s="590">
        <f t="shared" si="15"/>
        <v>15</v>
      </c>
      <c r="AK28" s="591" t="str">
        <f t="shared" si="16"/>
        <v>Navarra, Comunidad Foral de</v>
      </c>
      <c r="AL28" s="592">
        <f t="shared" si="17"/>
        <v>0.9646976185620737</v>
      </c>
      <c r="AM28" s="588"/>
      <c r="AN28" s="590">
        <f t="shared" si="18"/>
        <v>9</v>
      </c>
      <c r="AO28" s="590">
        <v>18</v>
      </c>
      <c r="AP28" s="590">
        <f t="shared" si="19"/>
        <v>15</v>
      </c>
      <c r="AQ28" s="591" t="str">
        <f t="shared" si="20"/>
        <v>Navarra, Comunidad Foral de</v>
      </c>
      <c r="AR28" s="592">
        <f t="shared" si="21"/>
        <v>4.3771858434331214</v>
      </c>
      <c r="AS28" s="588"/>
      <c r="AT28" s="590">
        <f t="shared" si="22"/>
        <v>15</v>
      </c>
      <c r="AU28" s="590">
        <v>18</v>
      </c>
      <c r="AV28" s="590">
        <f t="shared" si="23"/>
        <v>5</v>
      </c>
      <c r="AW28" s="591" t="str">
        <f t="shared" si="24"/>
        <v>Canarias</v>
      </c>
      <c r="AX28" s="592">
        <f t="shared" si="25"/>
        <v>25.923347187111702</v>
      </c>
    </row>
    <row r="29" spans="1:50" s="232" customFormat="1" ht="3.75" customHeight="1" x14ac:dyDescent="0.15">
      <c r="A29" s="677"/>
      <c r="B29" s="431"/>
      <c r="C29" s="514"/>
      <c r="D29" s="431"/>
      <c r="E29" s="693"/>
      <c r="F29" s="514"/>
      <c r="G29" s="431"/>
      <c r="H29" s="694"/>
      <c r="I29" s="514"/>
      <c r="J29" s="431"/>
      <c r="K29" s="694"/>
      <c r="L29" s="514"/>
      <c r="M29" s="431"/>
      <c r="N29" s="694"/>
      <c r="O29" s="514"/>
      <c r="P29" s="431"/>
      <c r="Q29" s="695"/>
      <c r="R29" s="514"/>
      <c r="S29" s="431"/>
      <c r="T29" s="696"/>
      <c r="U29" s="514"/>
      <c r="V29" s="431"/>
      <c r="W29" s="694"/>
      <c r="X29" s="514"/>
      <c r="Y29" s="431"/>
      <c r="Z29" s="594"/>
      <c r="AA29" s="589"/>
      <c r="AB29" s="586"/>
      <c r="AC29" s="586"/>
      <c r="AD29" s="590">
        <f>MATCH(AC30,AB$11:AB$30,0)</f>
        <v>5</v>
      </c>
      <c r="AE29" s="591" t="str">
        <f t="shared" si="2"/>
        <v>Canarias</v>
      </c>
      <c r="AF29" s="592">
        <f t="shared" si="3"/>
        <v>2.6559359099912379</v>
      </c>
      <c r="AG29" s="588"/>
      <c r="AH29" s="586"/>
      <c r="AI29" s="586"/>
      <c r="AJ29" s="590">
        <f>MATCH(AI30,AH$11:AH$30,0)</f>
        <v>2</v>
      </c>
      <c r="AK29" s="591" t="str">
        <f t="shared" si="16"/>
        <v>Aragón</v>
      </c>
      <c r="AL29" s="592">
        <f t="shared" si="17"/>
        <v>0.96377011511993349</v>
      </c>
      <c r="AM29" s="588"/>
      <c r="AN29" s="586"/>
      <c r="AO29" s="586"/>
      <c r="AP29" s="590">
        <f>MATCH(AO30,AN$11:AN$30,0)</f>
        <v>12</v>
      </c>
      <c r="AQ29" s="591" t="str">
        <f t="shared" si="20"/>
        <v>Galicia</v>
      </c>
      <c r="AR29" s="592">
        <f>INDEX(W$11:W$30,AP29,1)</f>
        <v>3.196718443884691</v>
      </c>
      <c r="AS29" s="588"/>
      <c r="AT29" s="586"/>
      <c r="AU29" s="586"/>
      <c r="AV29" s="590">
        <f>MATCH(AU30,AT$11:AT$30,0)</f>
        <v>12</v>
      </c>
      <c r="AW29" s="591" t="str">
        <f t="shared" si="24"/>
        <v>Galicia</v>
      </c>
      <c r="AX29" s="592">
        <f t="shared" si="25"/>
        <v>18.013395496545549</v>
      </c>
    </row>
    <row r="30" spans="1:50" s="440" customFormat="1" ht="18" customHeight="1" x14ac:dyDescent="0.15">
      <c r="B30" s="697" t="s">
        <v>3</v>
      </c>
      <c r="C30" s="675"/>
      <c r="D30" s="698">
        <f>SUM(D11:D28)</f>
        <v>47385107</v>
      </c>
      <c r="E30" s="696">
        <f>SUM(E11:E28)</f>
        <v>100</v>
      </c>
      <c r="F30" s="675"/>
      <c r="G30" s="698">
        <f>SUM(G11:G28)</f>
        <v>38074279</v>
      </c>
      <c r="H30" s="699">
        <f>SUM(H11:H28)</f>
        <v>99.999999999999986</v>
      </c>
      <c r="I30" s="675"/>
      <c r="J30" s="698">
        <f>SUM(J11:J28)</f>
        <v>6448011</v>
      </c>
      <c r="K30" s="699">
        <f>SUM(K11:K28)</f>
        <v>100</v>
      </c>
      <c r="L30" s="675"/>
      <c r="M30" s="698">
        <f>SUM(M11:M28)</f>
        <v>2862817</v>
      </c>
      <c r="N30" s="699">
        <f>SUM(N11:N28)</f>
        <v>100</v>
      </c>
      <c r="O30" s="675"/>
      <c r="P30" s="698">
        <f>SUM(P11:P28)</f>
        <v>1982018</v>
      </c>
      <c r="Q30" s="695">
        <f>P30*100/D30</f>
        <v>4.1827867983921614</v>
      </c>
      <c r="R30" s="675"/>
      <c r="S30" s="698">
        <f>SUM(S11:S28)</f>
        <v>513797</v>
      </c>
      <c r="T30" s="696">
        <f>S30*100/G30</f>
        <v>1.3494595656033304</v>
      </c>
      <c r="U30" s="675"/>
      <c r="V30" s="698">
        <f>SUM(V11:V28)</f>
        <v>432245</v>
      </c>
      <c r="W30" s="696">
        <f>V30*100/J30</f>
        <v>6.70354005289383</v>
      </c>
      <c r="X30" s="675"/>
      <c r="Y30" s="698">
        <f>SUM(Y11:Y28)</f>
        <v>1035976</v>
      </c>
      <c r="Z30" s="595">
        <f>Y30*100/M30</f>
        <v>36.187293843790926</v>
      </c>
      <c r="AA30" s="589"/>
      <c r="AB30" s="590">
        <f>_xlfn.RANK.EQ(Q30,Q$11:Q$30,0)</f>
        <v>9</v>
      </c>
      <c r="AC30" s="590">
        <v>19</v>
      </c>
      <c r="AD30" s="586"/>
      <c r="AE30" s="586"/>
      <c r="AF30" s="596"/>
      <c r="AG30" s="298"/>
      <c r="AH30" s="590">
        <f t="shared" si="14"/>
        <v>10</v>
      </c>
      <c r="AI30" s="590">
        <v>19</v>
      </c>
      <c r="AJ30" s="586"/>
      <c r="AK30" s="586"/>
      <c r="AL30" s="596"/>
      <c r="AM30" s="298"/>
      <c r="AN30" s="590">
        <f t="shared" si="18"/>
        <v>8</v>
      </c>
      <c r="AO30" s="590">
        <v>19</v>
      </c>
      <c r="AP30" s="586"/>
      <c r="AQ30" s="586"/>
      <c r="AR30" s="596"/>
      <c r="AS30" s="298"/>
      <c r="AT30" s="590">
        <f t="shared" si="22"/>
        <v>9</v>
      </c>
      <c r="AU30" s="590">
        <v>19</v>
      </c>
      <c r="AV30" s="586"/>
      <c r="AW30" s="586"/>
      <c r="AX30" s="596"/>
    </row>
    <row r="31" spans="1:50" s="440" customFormat="1" ht="5.25" customHeight="1" x14ac:dyDescent="0.2">
      <c r="B31" s="785" t="s">
        <v>42</v>
      </c>
      <c r="C31" s="786"/>
      <c r="D31" s="786"/>
      <c r="E31" s="786"/>
      <c r="F31" s="786"/>
      <c r="G31" s="786"/>
      <c r="H31" s="786"/>
      <c r="I31" s="786"/>
      <c r="R31" s="786"/>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row>
    <row r="32" spans="1:50" s="440" customFormat="1" ht="5.25" customHeight="1" x14ac:dyDescent="0.2">
      <c r="B32" s="785" t="s">
        <v>50</v>
      </c>
      <c r="C32" s="787"/>
      <c r="D32" s="787"/>
      <c r="E32" s="787"/>
      <c r="F32" s="787"/>
      <c r="G32" s="787"/>
      <c r="H32" s="787"/>
      <c r="I32" s="787"/>
      <c r="R32" s="787"/>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row>
    <row r="33" spans="2:50" s="440" customFormat="1" ht="13.5" customHeight="1" x14ac:dyDescent="0.2">
      <c r="B33" s="1089" t="s">
        <v>179</v>
      </c>
      <c r="C33" s="1089"/>
      <c r="D33" s="1089"/>
      <c r="E33" s="1089"/>
      <c r="F33" s="1089"/>
      <c r="G33" s="1089"/>
      <c r="H33" s="1089"/>
      <c r="I33" s="1089"/>
      <c r="J33" s="1089"/>
      <c r="K33" s="1089"/>
      <c r="L33" s="1089"/>
      <c r="M33" s="1089"/>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row>
    <row r="34" spans="2:50" s="298" customFormat="1" ht="29.25" customHeight="1" x14ac:dyDescent="0.2">
      <c r="B34" s="1077"/>
      <c r="C34" s="1077"/>
      <c r="D34" s="1077"/>
      <c r="E34" s="1077"/>
      <c r="F34" s="1077"/>
      <c r="G34" s="1077"/>
      <c r="H34" s="1077"/>
      <c r="I34" s="1077"/>
      <c r="J34" s="1077"/>
      <c r="K34" s="1077"/>
      <c r="L34" s="1077"/>
      <c r="M34" s="1077"/>
      <c r="N34" s="1077"/>
      <c r="O34" s="1077"/>
      <c r="P34" s="1077"/>
      <c r="Q34" s="615"/>
      <c r="R34" s="615"/>
      <c r="S34" s="615"/>
    </row>
    <row r="35" spans="2:50" s="440" customFormat="1" ht="4.5" customHeight="1" x14ac:dyDescent="0.2">
      <c r="B35" s="1045"/>
      <c r="C35" s="1045"/>
      <c r="D35" s="1045"/>
      <c r="E35" s="1045"/>
      <c r="F35" s="1045"/>
      <c r="G35" s="1045"/>
      <c r="H35" s="1045"/>
      <c r="I35" s="1045"/>
      <c r="J35" s="1045"/>
      <c r="K35" s="1045"/>
      <c r="L35" s="1045"/>
      <c r="M35" s="1045"/>
      <c r="N35" s="1045"/>
      <c r="O35" s="1045"/>
      <c r="P35" s="1045"/>
      <c r="Q35" s="700"/>
      <c r="R35" s="700"/>
      <c r="S35" s="700"/>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row>
    <row r="36" spans="2:50" s="440" customFormat="1" x14ac:dyDescent="0.2">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row>
    <row r="37" spans="2:50" s="440" customFormat="1" x14ac:dyDescent="0.2">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row>
    <row r="38" spans="2:50" s="440" customFormat="1" x14ac:dyDescent="0.2">
      <c r="L38" s="701"/>
      <c r="M38" s="701"/>
      <c r="N38" s="701"/>
      <c r="Z38" s="298"/>
      <c r="AA38" s="298"/>
      <c r="AB38" s="298"/>
      <c r="AC38" s="298"/>
      <c r="AD38" s="298"/>
      <c r="AE38" s="298"/>
      <c r="AF38" s="298"/>
      <c r="AG38" s="298"/>
      <c r="AH38" s="298"/>
      <c r="AI38" s="298"/>
      <c r="AJ38" s="298"/>
      <c r="AK38" s="298"/>
      <c r="AL38" s="298"/>
      <c r="AM38" s="298"/>
      <c r="AN38" s="298"/>
      <c r="AO38" s="298"/>
      <c r="AP38" s="298"/>
      <c r="AQ38" s="298"/>
      <c r="AR38" s="298"/>
      <c r="AS38" s="298"/>
      <c r="AT38" s="298"/>
      <c r="AU38" s="298"/>
      <c r="AV38" s="298"/>
      <c r="AW38" s="298"/>
      <c r="AX38" s="298"/>
    </row>
    <row r="39" spans="2:50" s="440" customFormat="1" x14ac:dyDescent="0.2">
      <c r="Z39" s="298"/>
      <c r="AA39" s="298"/>
      <c r="AB39" s="298"/>
      <c r="AC39" s="298"/>
      <c r="AD39" s="298"/>
      <c r="AE39" s="298"/>
      <c r="AF39" s="298"/>
      <c r="AG39" s="298"/>
      <c r="AH39" s="298"/>
      <c r="AI39" s="298"/>
      <c r="AJ39" s="298"/>
      <c r="AK39" s="298"/>
      <c r="AL39" s="298"/>
      <c r="AM39" s="298"/>
      <c r="AN39" s="298"/>
      <c r="AO39" s="298"/>
      <c r="AP39" s="298"/>
      <c r="AQ39" s="298"/>
      <c r="AR39" s="298"/>
      <c r="AS39" s="298"/>
      <c r="AT39" s="298"/>
      <c r="AU39" s="298"/>
      <c r="AV39" s="298"/>
      <c r="AW39" s="298"/>
      <c r="AX39" s="298"/>
    </row>
    <row r="40" spans="2:50" s="440" customFormat="1" x14ac:dyDescent="0.2">
      <c r="Z40" s="298"/>
      <c r="AA40" s="298"/>
      <c r="AB40" s="298"/>
      <c r="AC40" s="298"/>
      <c r="AD40" s="298"/>
      <c r="AE40" s="298"/>
      <c r="AF40" s="298"/>
      <c r="AG40" s="298"/>
      <c r="AH40" s="298"/>
      <c r="AI40" s="298"/>
      <c r="AJ40" s="298"/>
      <c r="AK40" s="298"/>
      <c r="AL40" s="298"/>
      <c r="AM40" s="298"/>
      <c r="AN40" s="298"/>
      <c r="AO40" s="298"/>
      <c r="AP40" s="298"/>
      <c r="AQ40" s="298"/>
      <c r="AR40" s="298"/>
      <c r="AS40" s="298"/>
      <c r="AT40" s="298"/>
      <c r="AU40" s="298"/>
      <c r="AV40" s="298"/>
      <c r="AW40" s="298"/>
      <c r="AX40" s="298"/>
    </row>
    <row r="41" spans="2:50" s="440" customFormat="1" x14ac:dyDescent="0.2">
      <c r="Z41" s="298"/>
      <c r="AA41" s="298"/>
      <c r="AB41" s="298"/>
      <c r="AC41" s="298"/>
      <c r="AD41" s="298"/>
      <c r="AE41" s="298"/>
      <c r="AF41" s="298"/>
      <c r="AG41" s="298"/>
      <c r="AH41" s="298"/>
      <c r="AI41" s="298"/>
      <c r="AJ41" s="298"/>
      <c r="AK41" s="298"/>
      <c r="AL41" s="298"/>
      <c r="AM41" s="298"/>
      <c r="AN41" s="298"/>
      <c r="AO41" s="298"/>
      <c r="AP41" s="298"/>
      <c r="AQ41" s="298"/>
      <c r="AR41" s="298"/>
      <c r="AS41" s="298"/>
      <c r="AT41" s="298"/>
      <c r="AU41" s="298"/>
      <c r="AV41" s="298"/>
      <c r="AW41" s="298"/>
      <c r="AX41" s="298"/>
    </row>
    <row r="42" spans="2:50" s="440" customFormat="1" x14ac:dyDescent="0.2">
      <c r="Z42" s="298"/>
      <c r="AA42" s="298"/>
      <c r="AB42" s="298"/>
      <c r="AC42" s="298"/>
      <c r="AD42" s="298"/>
      <c r="AE42" s="298"/>
      <c r="AF42" s="298"/>
      <c r="AG42" s="298"/>
      <c r="AH42" s="298"/>
      <c r="AI42" s="298"/>
      <c r="AJ42" s="298"/>
      <c r="AK42" s="298"/>
      <c r="AL42" s="298"/>
      <c r="AM42" s="298"/>
      <c r="AN42" s="298"/>
      <c r="AO42" s="298"/>
      <c r="AP42" s="298"/>
      <c r="AQ42" s="298"/>
      <c r="AR42" s="298"/>
      <c r="AS42" s="298"/>
      <c r="AT42" s="298"/>
      <c r="AU42" s="298"/>
      <c r="AV42" s="298"/>
      <c r="AW42" s="298"/>
      <c r="AX42" s="298"/>
    </row>
    <row r="43" spans="2:50" s="440" customFormat="1" x14ac:dyDescent="0.2">
      <c r="Z43" s="298"/>
      <c r="AA43" s="298"/>
      <c r="AB43" s="298"/>
      <c r="AC43" s="298"/>
      <c r="AD43" s="298"/>
      <c r="AE43" s="298"/>
      <c r="AF43" s="298"/>
      <c r="AG43" s="298"/>
      <c r="AH43" s="298"/>
      <c r="AI43" s="298"/>
      <c r="AJ43" s="298"/>
      <c r="AK43" s="298"/>
      <c r="AL43" s="298"/>
      <c r="AM43" s="298"/>
      <c r="AN43" s="298"/>
      <c r="AO43" s="298"/>
      <c r="AP43" s="298"/>
      <c r="AQ43" s="298"/>
      <c r="AR43" s="298"/>
      <c r="AS43" s="298"/>
      <c r="AT43" s="298"/>
      <c r="AU43" s="298"/>
      <c r="AV43" s="298"/>
      <c r="AW43" s="298"/>
      <c r="AX43" s="298"/>
    </row>
    <row r="44" spans="2:50" s="440" customFormat="1" x14ac:dyDescent="0.2">
      <c r="Z44" s="298"/>
      <c r="AA44" s="298"/>
      <c r="AB44" s="298"/>
      <c r="AC44" s="298"/>
      <c r="AD44" s="298"/>
      <c r="AE44" s="298"/>
      <c r="AF44" s="298"/>
      <c r="AG44" s="298"/>
      <c r="AH44" s="298"/>
      <c r="AI44" s="298"/>
      <c r="AJ44" s="298"/>
      <c r="AK44" s="298"/>
      <c r="AL44" s="298"/>
      <c r="AM44" s="298"/>
      <c r="AN44" s="298"/>
      <c r="AO44" s="298"/>
      <c r="AP44" s="298"/>
      <c r="AQ44" s="298"/>
      <c r="AR44" s="298"/>
      <c r="AS44" s="298"/>
      <c r="AT44" s="298"/>
      <c r="AU44" s="298"/>
      <c r="AV44" s="298"/>
      <c r="AW44" s="298"/>
      <c r="AX44" s="298"/>
    </row>
    <row r="45" spans="2:50" s="440" customFormat="1" x14ac:dyDescent="0.2">
      <c r="Z45" s="298"/>
      <c r="AA45" s="298"/>
      <c r="AB45" s="298"/>
      <c r="AC45" s="298"/>
      <c r="AD45" s="298"/>
      <c r="AE45" s="298"/>
      <c r="AF45" s="298"/>
      <c r="AG45" s="298"/>
      <c r="AH45" s="298"/>
      <c r="AI45" s="298"/>
      <c r="AJ45" s="298"/>
      <c r="AK45" s="298"/>
      <c r="AL45" s="298"/>
      <c r="AM45" s="298"/>
      <c r="AN45" s="298"/>
      <c r="AO45" s="298"/>
      <c r="AP45" s="298"/>
      <c r="AQ45" s="298"/>
      <c r="AR45" s="298"/>
      <c r="AS45" s="298"/>
      <c r="AT45" s="298"/>
      <c r="AU45" s="298"/>
      <c r="AV45" s="298"/>
      <c r="AW45" s="298"/>
      <c r="AX45" s="298"/>
    </row>
    <row r="46" spans="2:50" s="440" customFormat="1" x14ac:dyDescent="0.2">
      <c r="Z46" s="298"/>
      <c r="AA46" s="298"/>
      <c r="AB46" s="298"/>
      <c r="AC46" s="298"/>
      <c r="AD46" s="298"/>
      <c r="AE46" s="298"/>
      <c r="AF46" s="298"/>
      <c r="AG46" s="298"/>
      <c r="AH46" s="298"/>
      <c r="AI46" s="298"/>
      <c r="AJ46" s="298"/>
      <c r="AK46" s="298"/>
      <c r="AL46" s="298"/>
      <c r="AM46" s="298"/>
      <c r="AN46" s="298"/>
      <c r="AO46" s="298"/>
      <c r="AP46" s="298"/>
      <c r="AQ46" s="298"/>
      <c r="AR46" s="298"/>
      <c r="AS46" s="298"/>
      <c r="AT46" s="298"/>
      <c r="AU46" s="298"/>
      <c r="AV46" s="298"/>
      <c r="AW46" s="298"/>
      <c r="AX46" s="298"/>
    </row>
    <row r="47" spans="2:50" s="440" customFormat="1" x14ac:dyDescent="0.2">
      <c r="Z47" s="298"/>
      <c r="AA47" s="298"/>
      <c r="AB47" s="298"/>
      <c r="AC47" s="298"/>
      <c r="AD47" s="298"/>
      <c r="AE47" s="298"/>
      <c r="AF47" s="298"/>
      <c r="AG47" s="298"/>
      <c r="AH47" s="298"/>
      <c r="AI47" s="298"/>
      <c r="AJ47" s="298"/>
      <c r="AK47" s="298"/>
      <c r="AL47" s="298"/>
      <c r="AM47" s="298"/>
      <c r="AN47" s="298"/>
      <c r="AO47" s="298"/>
      <c r="AP47" s="298"/>
      <c r="AQ47" s="298"/>
      <c r="AR47" s="298"/>
      <c r="AS47" s="298"/>
      <c r="AT47" s="298"/>
      <c r="AU47" s="298"/>
      <c r="AV47" s="298"/>
      <c r="AW47" s="298"/>
      <c r="AX47" s="298"/>
    </row>
    <row r="48" spans="2:50" s="440" customFormat="1" x14ac:dyDescent="0.2">
      <c r="Z48" s="298"/>
      <c r="AA48" s="298"/>
      <c r="AB48" s="298"/>
      <c r="AC48" s="298"/>
      <c r="AD48" s="298"/>
      <c r="AE48" s="298"/>
      <c r="AF48" s="298"/>
      <c r="AG48" s="298"/>
      <c r="AH48" s="298"/>
      <c r="AI48" s="298"/>
      <c r="AJ48" s="298"/>
      <c r="AK48" s="298"/>
      <c r="AL48" s="298"/>
      <c r="AM48" s="298"/>
      <c r="AN48" s="298"/>
      <c r="AO48" s="298"/>
      <c r="AP48" s="298"/>
      <c r="AQ48" s="298"/>
      <c r="AR48" s="298"/>
      <c r="AS48" s="298"/>
      <c r="AT48" s="298"/>
      <c r="AU48" s="298"/>
      <c r="AV48" s="298"/>
      <c r="AW48" s="298"/>
      <c r="AX48" s="298"/>
    </row>
    <row r="49" spans="26:50" s="440" customFormat="1" x14ac:dyDescent="0.2">
      <c r="Z49" s="298"/>
      <c r="AA49" s="298"/>
      <c r="AB49" s="298"/>
      <c r="AC49" s="298"/>
      <c r="AD49" s="298"/>
      <c r="AE49" s="298"/>
      <c r="AF49" s="298"/>
      <c r="AG49" s="298"/>
      <c r="AH49" s="298"/>
      <c r="AI49" s="298"/>
      <c r="AJ49" s="298"/>
      <c r="AK49" s="298"/>
      <c r="AL49" s="298"/>
      <c r="AM49" s="298"/>
      <c r="AN49" s="298"/>
      <c r="AO49" s="298"/>
      <c r="AP49" s="298"/>
      <c r="AQ49" s="298"/>
      <c r="AR49" s="298"/>
      <c r="AS49" s="298"/>
      <c r="AT49" s="298"/>
      <c r="AU49" s="298"/>
      <c r="AV49" s="298"/>
      <c r="AW49" s="298"/>
      <c r="AX49" s="298"/>
    </row>
    <row r="50" spans="26:50" s="440" customFormat="1" x14ac:dyDescent="0.2">
      <c r="Z50" s="298"/>
      <c r="AA50" s="298"/>
      <c r="AB50" s="298"/>
      <c r="AC50" s="298"/>
      <c r="AD50" s="298"/>
      <c r="AE50" s="298"/>
      <c r="AF50" s="298"/>
      <c r="AG50" s="298"/>
      <c r="AH50" s="298"/>
      <c r="AI50" s="298"/>
      <c r="AJ50" s="298"/>
      <c r="AK50" s="298"/>
      <c r="AL50" s="298"/>
      <c r="AM50" s="298"/>
      <c r="AN50" s="298"/>
      <c r="AO50" s="298"/>
      <c r="AP50" s="298"/>
      <c r="AQ50" s="298"/>
      <c r="AR50" s="298"/>
      <c r="AS50" s="298"/>
      <c r="AT50" s="298"/>
      <c r="AU50" s="298"/>
      <c r="AV50" s="298"/>
      <c r="AW50" s="298"/>
      <c r="AX50" s="298"/>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36"/>
  <sheetViews>
    <sheetView zoomScaleNormal="100" workbookViewId="0"/>
  </sheetViews>
  <sheetFormatPr baseColWidth="10" defaultColWidth="11.42578125" defaultRowHeight="15" x14ac:dyDescent="0.2"/>
  <cols>
    <col min="1" max="1" width="2.85546875" style="262" customWidth="1"/>
    <col min="2" max="2" width="32.28515625" style="262" customWidth="1"/>
    <col min="3" max="3" width="0.5703125" style="262" customWidth="1"/>
    <col min="4" max="4" width="12.140625" style="262" customWidth="1"/>
    <col min="5" max="5" width="0.42578125" style="262" customWidth="1"/>
    <col min="6" max="6" width="11.85546875" style="262" customWidth="1"/>
    <col min="7" max="7" width="11.28515625" style="262" customWidth="1"/>
    <col min="8" max="8" width="0.42578125" style="262" customWidth="1"/>
    <col min="9" max="9" width="11.85546875" style="262" customWidth="1"/>
    <col min="10" max="10" width="9.85546875" style="262" customWidth="1"/>
    <col min="11" max="11" width="7" style="262" customWidth="1"/>
    <col min="12" max="12" width="8.42578125" style="262" customWidth="1"/>
    <col min="13" max="13" width="5" style="262" customWidth="1"/>
    <col min="14" max="14" width="8.140625" style="262" customWidth="1"/>
    <col min="15" max="15" width="6.28515625" style="262" customWidth="1"/>
    <col min="16" max="16" width="8.28515625" style="262" customWidth="1"/>
    <col min="17" max="17" width="6.5703125" style="262" customWidth="1"/>
    <col min="18" max="18" width="9" style="262" customWidth="1"/>
    <col min="19" max="19" width="5.85546875" style="262" customWidth="1"/>
    <col min="20" max="20" width="8.85546875" style="262" customWidth="1"/>
    <col min="21" max="21" width="7" style="262" customWidth="1"/>
    <col min="22" max="22" width="7.28515625" style="262" customWidth="1"/>
    <col min="23" max="23" width="3.5703125" style="262" customWidth="1"/>
    <col min="24" max="25" width="2.42578125" style="262" bestFit="1" customWidth="1"/>
    <col min="26" max="26" width="4.85546875" style="262" customWidth="1"/>
    <col min="27" max="27" width="8.42578125" style="298" bestFit="1" customWidth="1"/>
    <col min="28" max="28" width="8.140625" style="298" bestFit="1" customWidth="1"/>
    <col min="29" max="29" width="8.42578125" style="298" bestFit="1" customWidth="1"/>
    <col min="30" max="30" width="4.28515625" style="262" bestFit="1" customWidth="1"/>
    <col min="31" max="31" width="2.42578125" style="262" bestFit="1" customWidth="1"/>
    <col min="32" max="32" width="4.28515625" style="262" bestFit="1" customWidth="1"/>
    <col min="33" max="33" width="8.42578125" style="262" bestFit="1" customWidth="1"/>
    <col min="34" max="34" width="4.28515625" style="262" bestFit="1" customWidth="1"/>
    <col min="35" max="16384" width="11.42578125" style="262"/>
  </cols>
  <sheetData>
    <row r="1" spans="1:34" s="202" customFormat="1" ht="14.25" x14ac:dyDescent="0.2">
      <c r="B1" s="203"/>
      <c r="C1" s="204"/>
      <c r="E1" s="204"/>
      <c r="F1" s="714" t="s">
        <v>143</v>
      </c>
      <c r="G1" s="714"/>
      <c r="H1" s="714"/>
      <c r="I1" s="714" t="s">
        <v>19</v>
      </c>
      <c r="AA1" s="714"/>
      <c r="AB1" s="714"/>
      <c r="AC1" s="714"/>
    </row>
    <row r="2" spans="1:34" s="206" customFormat="1" x14ac:dyDescent="0.2">
      <c r="B2" s="1054"/>
      <c r="C2" s="1054"/>
      <c r="AA2" s="618"/>
      <c r="AB2" s="618"/>
      <c r="AC2" s="618"/>
    </row>
    <row r="3" spans="1:34" s="209" customFormat="1" ht="32.25" customHeight="1" x14ac:dyDescent="0.2">
      <c r="B3" s="1055"/>
      <c r="C3" s="1055"/>
      <c r="AA3" s="618"/>
      <c r="AB3" s="618"/>
      <c r="AC3" s="618"/>
    </row>
    <row r="4" spans="1:34" s="209" customFormat="1" ht="19.5" customHeight="1" x14ac:dyDescent="0.2">
      <c r="A4" s="1091" t="s">
        <v>409</v>
      </c>
      <c r="B4" s="1091"/>
      <c r="C4" s="1091"/>
      <c r="D4" s="1091"/>
      <c r="E4" s="1091"/>
      <c r="F4" s="1091"/>
      <c r="G4" s="1091"/>
      <c r="H4" s="1091"/>
      <c r="I4" s="1091"/>
      <c r="J4" s="1091"/>
      <c r="K4" s="1091"/>
      <c r="L4" s="1091"/>
      <c r="M4" s="1091"/>
      <c r="N4" s="1091"/>
      <c r="O4" s="1091"/>
      <c r="P4" s="1091"/>
      <c r="Q4" s="1091"/>
      <c r="R4" s="1091"/>
      <c r="S4" s="1091"/>
      <c r="T4" s="1091"/>
      <c r="U4" s="1091"/>
      <c r="AA4" s="618"/>
      <c r="AB4" s="618"/>
      <c r="AC4" s="618"/>
    </row>
    <row r="5" spans="1:34" s="209" customForma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AA5" s="618"/>
      <c r="AB5" s="618"/>
      <c r="AC5" s="618"/>
    </row>
    <row r="6" spans="1:34" s="209" customFormat="1" ht="6" customHeight="1" x14ac:dyDescent="0.2">
      <c r="AA6" s="618"/>
      <c r="AB6" s="618"/>
      <c r="AC6" s="618"/>
    </row>
    <row r="7" spans="1:34" s="214" customFormat="1" ht="7.5" customHeight="1" x14ac:dyDescent="0.2">
      <c r="A7" s="210"/>
      <c r="B7" s="1057" t="s">
        <v>15</v>
      </c>
      <c r="C7" s="212"/>
      <c r="D7" s="1092" t="s">
        <v>16</v>
      </c>
      <c r="E7" s="569"/>
      <c r="F7" s="1064"/>
      <c r="G7" s="1064"/>
      <c r="H7" s="569"/>
      <c r="I7" s="868"/>
      <c r="J7" s="947"/>
      <c r="K7" s="948"/>
      <c r="L7" s="948"/>
      <c r="M7" s="949"/>
      <c r="N7" s="949"/>
      <c r="O7" s="949"/>
      <c r="P7" s="949"/>
      <c r="Q7" s="949"/>
      <c r="R7" s="949"/>
      <c r="S7" s="950"/>
      <c r="T7" s="951"/>
      <c r="U7" s="951"/>
      <c r="V7" s="952"/>
      <c r="AA7" s="597"/>
      <c r="AB7" s="597"/>
      <c r="AC7" s="597"/>
    </row>
    <row r="8" spans="1:34" s="214" customFormat="1" ht="15" customHeight="1" x14ac:dyDescent="0.2">
      <c r="A8" s="210"/>
      <c r="B8" s="1058"/>
      <c r="C8" s="212"/>
      <c r="D8" s="1093"/>
      <c r="E8" s="799"/>
      <c r="F8" s="1066" t="s">
        <v>252</v>
      </c>
      <c r="G8" s="1065"/>
      <c r="H8" s="212"/>
      <c r="I8" s="1066" t="s">
        <v>253</v>
      </c>
      <c r="J8" s="1065"/>
      <c r="K8" s="1094" t="s">
        <v>384</v>
      </c>
      <c r="L8" s="1095"/>
      <c r="M8" s="1095"/>
      <c r="N8" s="1095"/>
      <c r="O8" s="1095"/>
      <c r="P8" s="1095"/>
      <c r="Q8" s="1095"/>
      <c r="R8" s="1095"/>
      <c r="S8" s="1095"/>
      <c r="T8" s="1095"/>
      <c r="U8" s="1095"/>
      <c r="V8" s="1096"/>
      <c r="AA8" s="597"/>
      <c r="AB8" s="597"/>
      <c r="AC8" s="597"/>
    </row>
    <row r="9" spans="1:34" s="214" customFormat="1" ht="25.5" customHeight="1" x14ac:dyDescent="0.2">
      <c r="A9" s="210"/>
      <c r="B9" s="1058"/>
      <c r="C9" s="212"/>
      <c r="D9" s="1093"/>
      <c r="E9" s="212"/>
      <c r="F9" s="1085"/>
      <c r="G9" s="1086"/>
      <c r="H9" s="212"/>
      <c r="I9" s="1085"/>
      <c r="J9" s="1086"/>
      <c r="K9" s="1066" t="s">
        <v>385</v>
      </c>
      <c r="L9" s="1065"/>
      <c r="M9" s="1066" t="s">
        <v>386</v>
      </c>
      <c r="N9" s="1065"/>
      <c r="O9" s="1066" t="s">
        <v>387</v>
      </c>
      <c r="P9" s="1065"/>
      <c r="Q9" s="1066" t="s">
        <v>388</v>
      </c>
      <c r="R9" s="1065"/>
      <c r="S9" s="1066" t="s">
        <v>389</v>
      </c>
      <c r="T9" s="1065"/>
      <c r="U9" s="1066" t="s">
        <v>390</v>
      </c>
      <c r="V9" s="1065"/>
      <c r="AA9" s="597"/>
      <c r="AB9" s="597"/>
      <c r="AC9" s="597"/>
    </row>
    <row r="10" spans="1:34" s="220" customFormat="1" ht="33.75" x14ac:dyDescent="0.2">
      <c r="A10" s="215"/>
      <c r="B10" s="1059"/>
      <c r="C10" s="217"/>
      <c r="D10" s="800" t="s">
        <v>12</v>
      </c>
      <c r="E10" s="217"/>
      <c r="F10" s="218" t="s">
        <v>12</v>
      </c>
      <c r="G10" s="219" t="s">
        <v>221</v>
      </c>
      <c r="H10" s="217"/>
      <c r="I10" s="218" t="s">
        <v>12</v>
      </c>
      <c r="J10" s="219" t="s">
        <v>221</v>
      </c>
      <c r="K10" s="218" t="s">
        <v>12</v>
      </c>
      <c r="L10" s="219" t="s">
        <v>391</v>
      </c>
      <c r="M10" s="218" t="s">
        <v>12</v>
      </c>
      <c r="N10" s="219" t="s">
        <v>391</v>
      </c>
      <c r="O10" s="218" t="s">
        <v>12</v>
      </c>
      <c r="P10" s="219" t="s">
        <v>391</v>
      </c>
      <c r="Q10" s="218" t="s">
        <v>12</v>
      </c>
      <c r="R10" s="219" t="s">
        <v>391</v>
      </c>
      <c r="S10" s="218" t="s">
        <v>12</v>
      </c>
      <c r="T10" s="219" t="s">
        <v>391</v>
      </c>
      <c r="U10" s="218" t="s">
        <v>12</v>
      </c>
      <c r="V10" s="219" t="s">
        <v>391</v>
      </c>
      <c r="AA10" s="591" t="s">
        <v>217</v>
      </c>
      <c r="AB10" s="953" t="s">
        <v>392</v>
      </c>
      <c r="AC10" s="954" t="s">
        <v>393</v>
      </c>
    </row>
    <row r="11" spans="1:34" s="224" customFormat="1" ht="8.25" customHeight="1" x14ac:dyDescent="0.2">
      <c r="A11" s="221"/>
      <c r="B11" s="222"/>
      <c r="C11" s="223"/>
      <c r="D11" s="222"/>
      <c r="E11" s="223"/>
      <c r="F11" s="222"/>
      <c r="G11" s="222"/>
      <c r="H11" s="223"/>
      <c r="I11" s="222"/>
      <c r="J11" s="222"/>
      <c r="K11" s="431"/>
      <c r="L11" s="435"/>
      <c r="M11" s="310"/>
      <c r="N11" s="310"/>
      <c r="O11" s="310"/>
      <c r="P11" s="310"/>
      <c r="Q11" s="232"/>
      <c r="R11" s="232"/>
      <c r="S11" s="232"/>
      <c r="T11" s="232"/>
      <c r="U11" s="232"/>
      <c r="V11" s="232"/>
      <c r="AA11" s="955">
        <v>44227</v>
      </c>
      <c r="AB11" s="953">
        <v>18328</v>
      </c>
      <c r="AC11" s="953">
        <v>23416</v>
      </c>
    </row>
    <row r="12" spans="1:34" s="233" customFormat="1" ht="14.25" x14ac:dyDescent="0.15">
      <c r="A12" s="225"/>
      <c r="B12" s="226" t="s">
        <v>11</v>
      </c>
      <c r="C12" s="227"/>
      <c r="D12" s="801">
        <v>422621</v>
      </c>
      <c r="E12" s="227"/>
      <c r="F12" s="228">
        <v>3838</v>
      </c>
      <c r="G12" s="229">
        <v>0.90814228351170434</v>
      </c>
      <c r="H12" s="227"/>
      <c r="I12" s="228">
        <v>3814</v>
      </c>
      <c r="J12" s="229">
        <v>0.90246343650694127</v>
      </c>
      <c r="K12" s="228">
        <v>3020</v>
      </c>
      <c r="L12" s="229">
        <v>79.181961195595179</v>
      </c>
      <c r="M12" s="228">
        <v>61</v>
      </c>
      <c r="N12" s="229">
        <v>1.5993707393812271</v>
      </c>
      <c r="O12" s="228">
        <v>3</v>
      </c>
      <c r="P12" s="229">
        <v>7.8657577346617727E-2</v>
      </c>
      <c r="Q12" s="228">
        <v>263</v>
      </c>
      <c r="R12" s="229">
        <v>6.8956476140534875</v>
      </c>
      <c r="S12" s="228">
        <v>386</v>
      </c>
      <c r="T12" s="229">
        <v>10.120608285264813</v>
      </c>
      <c r="U12" s="228">
        <v>81</v>
      </c>
      <c r="V12" s="229">
        <v>2.1237545883586786</v>
      </c>
      <c r="X12" s="306"/>
      <c r="Y12" s="306"/>
      <c r="Z12" s="306"/>
      <c r="AA12" s="955">
        <v>44255</v>
      </c>
      <c r="AB12" s="953">
        <v>19194</v>
      </c>
      <c r="AC12" s="953">
        <v>26455</v>
      </c>
      <c r="AD12" s="306"/>
      <c r="AE12" s="306"/>
      <c r="AF12" s="306"/>
      <c r="AG12" s="307"/>
      <c r="AH12" s="956"/>
    </row>
    <row r="13" spans="1:34" s="233" customFormat="1" ht="14.25" x14ac:dyDescent="0.15">
      <c r="A13" s="225"/>
      <c r="B13" s="234" t="s">
        <v>10</v>
      </c>
      <c r="C13" s="227"/>
      <c r="D13" s="802">
        <v>51170</v>
      </c>
      <c r="E13" s="227"/>
      <c r="F13" s="235">
        <v>843</v>
      </c>
      <c r="G13" s="236">
        <v>1.6474496775454368</v>
      </c>
      <c r="H13" s="227"/>
      <c r="I13" s="235">
        <v>673</v>
      </c>
      <c r="J13" s="236">
        <v>1.3152237639241744</v>
      </c>
      <c r="K13" s="235">
        <v>598</v>
      </c>
      <c r="L13" s="236">
        <v>88.855869242199105</v>
      </c>
      <c r="M13" s="235">
        <v>10</v>
      </c>
      <c r="N13" s="236">
        <v>1.4858841010401187</v>
      </c>
      <c r="O13" s="235">
        <v>0</v>
      </c>
      <c r="P13" s="236">
        <v>0</v>
      </c>
      <c r="Q13" s="235">
        <v>19</v>
      </c>
      <c r="R13" s="236">
        <v>2.823179791976226</v>
      </c>
      <c r="S13" s="235">
        <v>0</v>
      </c>
      <c r="T13" s="236">
        <v>0</v>
      </c>
      <c r="U13" s="235">
        <v>46</v>
      </c>
      <c r="V13" s="236">
        <v>6.8350668647845465</v>
      </c>
      <c r="X13" s="306"/>
      <c r="Y13" s="306"/>
      <c r="Z13" s="306"/>
      <c r="AA13" s="955">
        <v>44286</v>
      </c>
      <c r="AB13" s="953">
        <v>27728</v>
      </c>
      <c r="AC13" s="953">
        <v>26286</v>
      </c>
      <c r="AD13" s="306"/>
      <c r="AE13" s="306"/>
      <c r="AF13" s="306"/>
      <c r="AG13" s="307"/>
      <c r="AH13" s="956"/>
    </row>
    <row r="14" spans="1:34" s="233" customFormat="1" ht="14.25" x14ac:dyDescent="0.15">
      <c r="A14" s="225"/>
      <c r="B14" s="234" t="s">
        <v>40</v>
      </c>
      <c r="C14" s="227"/>
      <c r="D14" s="802">
        <v>43882</v>
      </c>
      <c r="E14" s="227"/>
      <c r="F14" s="235">
        <v>595</v>
      </c>
      <c r="G14" s="236">
        <v>1.3559090287589444</v>
      </c>
      <c r="H14" s="227"/>
      <c r="I14" s="235">
        <v>493</v>
      </c>
      <c r="J14" s="236">
        <v>1.1234674809716969</v>
      </c>
      <c r="K14" s="235">
        <v>471</v>
      </c>
      <c r="L14" s="236">
        <v>95.537525354969574</v>
      </c>
      <c r="M14" s="235">
        <v>2</v>
      </c>
      <c r="N14" s="236">
        <v>0.40567951318458417</v>
      </c>
      <c r="O14" s="235">
        <v>7</v>
      </c>
      <c r="P14" s="236">
        <v>1.4198782961460445</v>
      </c>
      <c r="Q14" s="235">
        <v>2</v>
      </c>
      <c r="R14" s="236">
        <v>0.40567951318458417</v>
      </c>
      <c r="S14" s="235">
        <v>2</v>
      </c>
      <c r="T14" s="236">
        <v>0.40567951318458417</v>
      </c>
      <c r="U14" s="235">
        <v>9</v>
      </c>
      <c r="V14" s="236">
        <v>1.8255578093306288</v>
      </c>
      <c r="X14" s="306"/>
      <c r="Y14" s="306"/>
      <c r="Z14" s="306"/>
      <c r="AA14" s="955">
        <v>44316</v>
      </c>
      <c r="AB14" s="953">
        <v>26001</v>
      </c>
      <c r="AC14" s="953">
        <v>20329</v>
      </c>
      <c r="AD14" s="306"/>
      <c r="AE14" s="306"/>
      <c r="AF14" s="306"/>
      <c r="AG14" s="307"/>
      <c r="AH14" s="956"/>
    </row>
    <row r="15" spans="1:34" s="233" customFormat="1" ht="14.25" x14ac:dyDescent="0.15">
      <c r="A15" s="225"/>
      <c r="B15" s="234" t="s">
        <v>41</v>
      </c>
      <c r="C15" s="227"/>
      <c r="D15" s="802">
        <v>39461</v>
      </c>
      <c r="E15" s="227"/>
      <c r="F15" s="235">
        <v>602</v>
      </c>
      <c r="G15" s="236">
        <v>1.5255568789437672</v>
      </c>
      <c r="H15" s="227"/>
      <c r="I15" s="235">
        <v>399</v>
      </c>
      <c r="J15" s="236">
        <v>1.0111249081371481</v>
      </c>
      <c r="K15" s="235">
        <v>388</v>
      </c>
      <c r="L15" s="236">
        <v>97.24310776942356</v>
      </c>
      <c r="M15" s="235">
        <v>8</v>
      </c>
      <c r="N15" s="236">
        <v>2.0050125313283207</v>
      </c>
      <c r="O15" s="235">
        <v>0</v>
      </c>
      <c r="P15" s="236">
        <v>0</v>
      </c>
      <c r="Q15" s="235">
        <v>0</v>
      </c>
      <c r="R15" s="236">
        <v>0</v>
      </c>
      <c r="S15" s="235">
        <v>1</v>
      </c>
      <c r="T15" s="236">
        <v>0.25062656641604009</v>
      </c>
      <c r="U15" s="235">
        <v>2</v>
      </c>
      <c r="V15" s="236">
        <v>0.50125313283208017</v>
      </c>
      <c r="X15" s="306"/>
      <c r="Y15" s="306"/>
      <c r="Z15" s="306"/>
      <c r="AA15" s="955">
        <v>44347</v>
      </c>
      <c r="AB15" s="953">
        <v>27218</v>
      </c>
      <c r="AC15" s="953">
        <v>17469</v>
      </c>
      <c r="AD15" s="306"/>
      <c r="AE15" s="306"/>
      <c r="AF15" s="306"/>
      <c r="AG15" s="307"/>
      <c r="AH15" s="956"/>
    </row>
    <row r="16" spans="1:34" s="233" customFormat="1" ht="14.25" x14ac:dyDescent="0.15">
      <c r="A16" s="225"/>
      <c r="B16" s="234" t="s">
        <v>9</v>
      </c>
      <c r="C16" s="227"/>
      <c r="D16" s="802">
        <v>57712</v>
      </c>
      <c r="E16" s="227"/>
      <c r="F16" s="235">
        <v>397</v>
      </c>
      <c r="G16" s="236">
        <v>0.6878985306348766</v>
      </c>
      <c r="H16" s="227"/>
      <c r="I16" s="235">
        <v>593</v>
      </c>
      <c r="J16" s="236">
        <v>1.0275159412253951</v>
      </c>
      <c r="K16" s="235">
        <v>534</v>
      </c>
      <c r="L16" s="236">
        <v>90.050590219224276</v>
      </c>
      <c r="M16" s="235">
        <v>10</v>
      </c>
      <c r="N16" s="236">
        <v>1.6863406408094435</v>
      </c>
      <c r="O16" s="235">
        <v>0</v>
      </c>
      <c r="P16" s="236">
        <v>0</v>
      </c>
      <c r="Q16" s="235">
        <v>33</v>
      </c>
      <c r="R16" s="236">
        <v>5.5649241146711637</v>
      </c>
      <c r="S16" s="235">
        <v>7</v>
      </c>
      <c r="T16" s="236">
        <v>1.1804384485666104</v>
      </c>
      <c r="U16" s="235">
        <v>9</v>
      </c>
      <c r="V16" s="236">
        <v>1.5177065767284992</v>
      </c>
      <c r="X16" s="306"/>
      <c r="Y16" s="306"/>
      <c r="Z16" s="306"/>
      <c r="AA16" s="955">
        <v>44377</v>
      </c>
      <c r="AB16" s="953">
        <v>28579</v>
      </c>
      <c r="AC16" s="953">
        <v>20931</v>
      </c>
      <c r="AD16" s="306"/>
      <c r="AE16" s="306"/>
      <c r="AF16" s="306"/>
      <c r="AG16" s="307"/>
      <c r="AH16" s="956"/>
    </row>
    <row r="17" spans="1:34" s="233" customFormat="1" ht="14.25" x14ac:dyDescent="0.15">
      <c r="A17" s="225"/>
      <c r="B17" s="234" t="s">
        <v>8</v>
      </c>
      <c r="C17" s="227"/>
      <c r="D17" s="803">
        <v>23164</v>
      </c>
      <c r="E17" s="227"/>
      <c r="F17" s="239">
        <v>375</v>
      </c>
      <c r="G17" s="236">
        <v>1.6188913831807978</v>
      </c>
      <c r="H17" s="227"/>
      <c r="I17" s="239">
        <v>303</v>
      </c>
      <c r="J17" s="236">
        <v>1.3080642376100846</v>
      </c>
      <c r="K17" s="239">
        <v>235</v>
      </c>
      <c r="L17" s="236">
        <v>77.557755775577547</v>
      </c>
      <c r="M17" s="239">
        <v>1</v>
      </c>
      <c r="N17" s="236">
        <v>0.33003300330033003</v>
      </c>
      <c r="O17" s="239">
        <v>0</v>
      </c>
      <c r="P17" s="236">
        <v>0</v>
      </c>
      <c r="Q17" s="239">
        <v>66</v>
      </c>
      <c r="R17" s="236">
        <v>21.782178217821784</v>
      </c>
      <c r="S17" s="239">
        <v>0</v>
      </c>
      <c r="T17" s="236">
        <v>0</v>
      </c>
      <c r="U17" s="239">
        <v>1</v>
      </c>
      <c r="V17" s="236">
        <v>0.33003300330033003</v>
      </c>
      <c r="X17" s="306"/>
      <c r="Y17" s="306"/>
      <c r="Z17" s="306"/>
      <c r="AA17" s="955">
        <v>44408</v>
      </c>
      <c r="AB17" s="953">
        <v>30723</v>
      </c>
      <c r="AC17" s="953">
        <v>25882</v>
      </c>
      <c r="AD17" s="306"/>
      <c r="AE17" s="306"/>
      <c r="AF17" s="306"/>
      <c r="AG17" s="307"/>
      <c r="AH17" s="956"/>
    </row>
    <row r="18" spans="1:34" s="233" customFormat="1" ht="14.25" x14ac:dyDescent="0.15">
      <c r="A18" s="225"/>
      <c r="B18" s="234" t="s">
        <v>7</v>
      </c>
      <c r="C18" s="227"/>
      <c r="D18" s="802">
        <v>146929</v>
      </c>
      <c r="E18" s="227"/>
      <c r="F18" s="235">
        <v>1641</v>
      </c>
      <c r="G18" s="236">
        <v>1.1168659692776783</v>
      </c>
      <c r="H18" s="227"/>
      <c r="I18" s="235">
        <v>1523</v>
      </c>
      <c r="J18" s="236">
        <v>1.0365550708165168</v>
      </c>
      <c r="K18" s="235">
        <v>1413</v>
      </c>
      <c r="L18" s="236">
        <v>92.777413000656594</v>
      </c>
      <c r="M18" s="235">
        <v>42</v>
      </c>
      <c r="N18" s="236">
        <v>2.757715036112935</v>
      </c>
      <c r="O18" s="235">
        <v>0</v>
      </c>
      <c r="P18" s="236">
        <v>0</v>
      </c>
      <c r="Q18" s="235">
        <v>23</v>
      </c>
      <c r="R18" s="236">
        <v>1.5101772816808929</v>
      </c>
      <c r="S18" s="235">
        <v>5</v>
      </c>
      <c r="T18" s="236">
        <v>0.3282994090610637</v>
      </c>
      <c r="U18" s="235">
        <v>40</v>
      </c>
      <c r="V18" s="236">
        <v>2.6263952724885096</v>
      </c>
      <c r="X18" s="306"/>
      <c r="Y18" s="306"/>
      <c r="Z18" s="306"/>
      <c r="AA18" s="955">
        <v>44439</v>
      </c>
      <c r="AB18" s="953">
        <v>23332</v>
      </c>
      <c r="AC18" s="953">
        <v>22391</v>
      </c>
      <c r="AD18" s="306"/>
      <c r="AE18" s="306"/>
      <c r="AF18" s="306"/>
      <c r="AG18" s="307"/>
      <c r="AH18" s="956"/>
    </row>
    <row r="19" spans="1:34" s="233" customFormat="1" ht="14.25" x14ac:dyDescent="0.15">
      <c r="A19" s="225"/>
      <c r="B19" s="234" t="s">
        <v>43</v>
      </c>
      <c r="C19" s="227"/>
      <c r="D19" s="802">
        <v>89947</v>
      </c>
      <c r="E19" s="227"/>
      <c r="F19" s="235">
        <v>805</v>
      </c>
      <c r="G19" s="236">
        <v>0.89497148320677733</v>
      </c>
      <c r="H19" s="227"/>
      <c r="I19" s="235">
        <v>1161</v>
      </c>
      <c r="J19" s="236">
        <v>1.2907601142895262</v>
      </c>
      <c r="K19" s="235">
        <v>878</v>
      </c>
      <c r="L19" s="236">
        <v>75.624461670973304</v>
      </c>
      <c r="M19" s="235">
        <v>47</v>
      </c>
      <c r="N19" s="236">
        <v>4.0482342807924203</v>
      </c>
      <c r="O19" s="235">
        <v>1</v>
      </c>
      <c r="P19" s="236">
        <v>8.6132644272179162E-2</v>
      </c>
      <c r="Q19" s="235">
        <v>103</v>
      </c>
      <c r="R19" s="236">
        <v>8.8716623600344526</v>
      </c>
      <c r="S19" s="235">
        <v>0</v>
      </c>
      <c r="T19" s="236">
        <v>0</v>
      </c>
      <c r="U19" s="235">
        <v>132</v>
      </c>
      <c r="V19" s="236">
        <v>11.369509043927648</v>
      </c>
      <c r="X19" s="306"/>
      <c r="Y19" s="306"/>
      <c r="Z19" s="306"/>
      <c r="AA19" s="955">
        <v>44469</v>
      </c>
      <c r="AB19" s="953">
        <v>26490</v>
      </c>
      <c r="AC19" s="953">
        <v>22335</v>
      </c>
      <c r="AD19" s="306"/>
      <c r="AE19" s="306"/>
      <c r="AF19" s="306"/>
      <c r="AG19" s="307"/>
      <c r="AH19" s="956"/>
    </row>
    <row r="20" spans="1:34" s="233" customFormat="1" ht="14.25" x14ac:dyDescent="0.15">
      <c r="A20" s="225"/>
      <c r="B20" s="234" t="s">
        <v>44</v>
      </c>
      <c r="C20" s="227"/>
      <c r="D20" s="802">
        <v>354754</v>
      </c>
      <c r="E20" s="227"/>
      <c r="F20" s="235">
        <v>4885</v>
      </c>
      <c r="G20" s="236">
        <v>1.3770105481544959</v>
      </c>
      <c r="H20" s="227"/>
      <c r="I20" s="235">
        <v>3652</v>
      </c>
      <c r="J20" s="236">
        <v>1.0294457567779363</v>
      </c>
      <c r="K20" s="235">
        <v>3295</v>
      </c>
      <c r="L20" s="236">
        <v>90.224534501642935</v>
      </c>
      <c r="M20" s="235">
        <v>53</v>
      </c>
      <c r="N20" s="236">
        <v>1.4512595837897042</v>
      </c>
      <c r="O20" s="235">
        <v>0</v>
      </c>
      <c r="P20" s="236">
        <v>0</v>
      </c>
      <c r="Q20" s="235">
        <v>0</v>
      </c>
      <c r="R20" s="236">
        <v>0</v>
      </c>
      <c r="S20" s="235">
        <v>304</v>
      </c>
      <c r="T20" s="236">
        <v>8.3242059145673597</v>
      </c>
      <c r="U20" s="235">
        <v>0</v>
      </c>
      <c r="V20" s="236">
        <v>0</v>
      </c>
      <c r="X20" s="306"/>
      <c r="Y20" s="306"/>
      <c r="Z20" s="306"/>
      <c r="AA20" s="955">
        <v>44500</v>
      </c>
      <c r="AB20" s="953">
        <v>29231</v>
      </c>
      <c r="AC20" s="953">
        <v>19576</v>
      </c>
      <c r="AD20" s="306"/>
      <c r="AE20" s="306"/>
      <c r="AF20" s="306"/>
      <c r="AG20" s="307"/>
      <c r="AH20" s="956"/>
    </row>
    <row r="21" spans="1:34" s="233" customFormat="1" ht="14.25" x14ac:dyDescent="0.15">
      <c r="A21" s="225"/>
      <c r="B21" s="234" t="s">
        <v>6</v>
      </c>
      <c r="C21" s="227"/>
      <c r="D21" s="802">
        <v>185933</v>
      </c>
      <c r="E21" s="227"/>
      <c r="F21" s="235">
        <v>3693</v>
      </c>
      <c r="G21" s="236">
        <v>1.9861993298661347</v>
      </c>
      <c r="H21" s="227"/>
      <c r="I21" s="235">
        <v>2156</v>
      </c>
      <c r="J21" s="236">
        <v>1.1595574750044371</v>
      </c>
      <c r="K21" s="235">
        <v>1932</v>
      </c>
      <c r="L21" s="236">
        <v>89.610389610389603</v>
      </c>
      <c r="M21" s="235">
        <v>28</v>
      </c>
      <c r="N21" s="236">
        <v>1.2987012987012987</v>
      </c>
      <c r="O21" s="235">
        <v>0</v>
      </c>
      <c r="P21" s="236">
        <v>0</v>
      </c>
      <c r="Q21" s="235">
        <v>72</v>
      </c>
      <c r="R21" s="236">
        <v>3.339517625231911</v>
      </c>
      <c r="S21" s="235">
        <v>91</v>
      </c>
      <c r="T21" s="236">
        <v>4.220779220779221</v>
      </c>
      <c r="U21" s="235">
        <v>33</v>
      </c>
      <c r="V21" s="236">
        <v>1.5306122448979591</v>
      </c>
      <c r="X21" s="306"/>
      <c r="Y21" s="306"/>
      <c r="Z21" s="306"/>
      <c r="AA21" s="955">
        <v>44530</v>
      </c>
      <c r="AB21" s="953">
        <v>29856</v>
      </c>
      <c r="AC21" s="953">
        <v>21916</v>
      </c>
      <c r="AD21" s="306"/>
      <c r="AE21" s="306"/>
      <c r="AF21" s="306"/>
      <c r="AG21" s="307"/>
      <c r="AH21" s="956"/>
    </row>
    <row r="22" spans="1:34" s="233" customFormat="1" ht="14.25" x14ac:dyDescent="0.15">
      <c r="A22" s="225"/>
      <c r="B22" s="234" t="s">
        <v>5</v>
      </c>
      <c r="C22" s="227"/>
      <c r="D22" s="802">
        <v>56834</v>
      </c>
      <c r="E22" s="227"/>
      <c r="F22" s="235">
        <v>931</v>
      </c>
      <c r="G22" s="236">
        <v>1.6381039518598022</v>
      </c>
      <c r="H22" s="227"/>
      <c r="I22" s="235">
        <v>627</v>
      </c>
      <c r="J22" s="236">
        <v>1.1032128655382341</v>
      </c>
      <c r="K22" s="235">
        <v>485</v>
      </c>
      <c r="L22" s="236">
        <v>77.35247208931419</v>
      </c>
      <c r="M22" s="235">
        <v>27</v>
      </c>
      <c r="N22" s="236">
        <v>4.3062200956937797</v>
      </c>
      <c r="O22" s="235">
        <v>0</v>
      </c>
      <c r="P22" s="236">
        <v>0</v>
      </c>
      <c r="Q22" s="235">
        <v>15</v>
      </c>
      <c r="R22" s="236">
        <v>2.3923444976076556</v>
      </c>
      <c r="S22" s="235">
        <v>5</v>
      </c>
      <c r="T22" s="236">
        <v>0.79744816586921841</v>
      </c>
      <c r="U22" s="235">
        <v>95</v>
      </c>
      <c r="V22" s="236">
        <v>15.151515151515152</v>
      </c>
      <c r="X22" s="306"/>
      <c r="Y22" s="306"/>
      <c r="Z22" s="306"/>
      <c r="AA22" s="955">
        <v>44561</v>
      </c>
      <c r="AB22" s="953">
        <v>24104</v>
      </c>
      <c r="AC22" s="953">
        <v>29010</v>
      </c>
      <c r="AD22" s="306"/>
      <c r="AE22" s="306"/>
      <c r="AF22" s="306"/>
      <c r="AG22" s="307"/>
      <c r="AH22" s="956"/>
    </row>
    <row r="23" spans="1:34" s="233" customFormat="1" ht="14.25" x14ac:dyDescent="0.15">
      <c r="A23" s="225"/>
      <c r="B23" s="234" t="s">
        <v>38</v>
      </c>
      <c r="C23" s="227"/>
      <c r="D23" s="802">
        <v>79633</v>
      </c>
      <c r="E23" s="227"/>
      <c r="F23" s="235">
        <v>1419</v>
      </c>
      <c r="G23" s="236">
        <v>1.7819245790061908</v>
      </c>
      <c r="H23" s="227"/>
      <c r="I23" s="235">
        <v>926</v>
      </c>
      <c r="J23" s="236">
        <v>1.1628345032838145</v>
      </c>
      <c r="K23" s="235">
        <v>882</v>
      </c>
      <c r="L23" s="236">
        <v>95.248380129589634</v>
      </c>
      <c r="M23" s="235">
        <v>10</v>
      </c>
      <c r="N23" s="236">
        <v>1.079913606911447</v>
      </c>
      <c r="O23" s="235">
        <v>0</v>
      </c>
      <c r="P23" s="236">
        <v>0</v>
      </c>
      <c r="Q23" s="235">
        <v>30</v>
      </c>
      <c r="R23" s="236">
        <v>3.2397408207343417</v>
      </c>
      <c r="S23" s="235">
        <v>3</v>
      </c>
      <c r="T23" s="236">
        <v>0.32397408207343414</v>
      </c>
      <c r="U23" s="235">
        <v>1</v>
      </c>
      <c r="V23" s="236">
        <v>0.10799136069114472</v>
      </c>
      <c r="X23" s="306"/>
      <c r="Y23" s="306"/>
      <c r="Z23" s="306"/>
      <c r="AA23" s="955">
        <v>44592</v>
      </c>
      <c r="AB23" s="953">
        <v>22642</v>
      </c>
      <c r="AC23" s="953">
        <v>24609</v>
      </c>
      <c r="AD23" s="306"/>
      <c r="AE23" s="306"/>
      <c r="AF23" s="306"/>
      <c r="AG23" s="307"/>
      <c r="AH23" s="956"/>
    </row>
    <row r="24" spans="1:34" s="233" customFormat="1" ht="14.25" x14ac:dyDescent="0.15">
      <c r="A24" s="225"/>
      <c r="B24" s="234" t="s">
        <v>45</v>
      </c>
      <c r="C24" s="227"/>
      <c r="D24" s="802">
        <v>224953</v>
      </c>
      <c r="E24" s="227"/>
      <c r="F24" s="235">
        <v>2163</v>
      </c>
      <c r="G24" s="236">
        <v>0.96153418714131389</v>
      </c>
      <c r="H24" s="227"/>
      <c r="I24" s="235">
        <v>4210</v>
      </c>
      <c r="J24" s="236">
        <v>1.8715020470942818</v>
      </c>
      <c r="K24" s="235">
        <v>2120</v>
      </c>
      <c r="L24" s="236">
        <v>50.356294536817103</v>
      </c>
      <c r="M24" s="235">
        <v>101</v>
      </c>
      <c r="N24" s="236">
        <v>2.3990498812351544</v>
      </c>
      <c r="O24" s="235">
        <v>0</v>
      </c>
      <c r="P24" s="236">
        <v>0</v>
      </c>
      <c r="Q24" s="235">
        <v>14</v>
      </c>
      <c r="R24" s="236">
        <v>0.33254156769596199</v>
      </c>
      <c r="S24" s="235">
        <v>0</v>
      </c>
      <c r="T24" s="236">
        <v>0</v>
      </c>
      <c r="U24" s="235">
        <v>1975</v>
      </c>
      <c r="V24" s="236">
        <v>46.912114014251785</v>
      </c>
      <c r="X24" s="306"/>
      <c r="Y24" s="306"/>
      <c r="Z24" s="306"/>
      <c r="AA24" s="955">
        <v>44620</v>
      </c>
      <c r="AB24" s="953">
        <v>24889</v>
      </c>
      <c r="AC24" s="953">
        <v>26478</v>
      </c>
      <c r="AD24" s="306"/>
      <c r="AE24" s="306"/>
      <c r="AF24" s="306"/>
      <c r="AG24" s="307"/>
      <c r="AH24" s="956"/>
    </row>
    <row r="25" spans="1:34" s="241" customFormat="1" ht="14.25" x14ac:dyDescent="0.15">
      <c r="A25" s="240"/>
      <c r="B25" s="234" t="s">
        <v>46</v>
      </c>
      <c r="C25" s="227"/>
      <c r="D25" s="802">
        <v>55440</v>
      </c>
      <c r="E25" s="227"/>
      <c r="F25" s="235">
        <v>681</v>
      </c>
      <c r="G25" s="236">
        <v>1.2283549783549783</v>
      </c>
      <c r="H25" s="227"/>
      <c r="I25" s="235">
        <v>571</v>
      </c>
      <c r="J25" s="236">
        <v>1.0299422799422799</v>
      </c>
      <c r="K25" s="235">
        <v>392</v>
      </c>
      <c r="L25" s="236">
        <v>68.651488616462345</v>
      </c>
      <c r="M25" s="235">
        <v>11</v>
      </c>
      <c r="N25" s="236">
        <v>1.9264448336252189</v>
      </c>
      <c r="O25" s="235">
        <v>2</v>
      </c>
      <c r="P25" s="236">
        <v>0.35026269702276708</v>
      </c>
      <c r="Q25" s="235">
        <v>124</v>
      </c>
      <c r="R25" s="236">
        <v>21.716287215411558</v>
      </c>
      <c r="S25" s="235">
        <v>25</v>
      </c>
      <c r="T25" s="236">
        <v>4.3782837127845884</v>
      </c>
      <c r="U25" s="235">
        <v>17</v>
      </c>
      <c r="V25" s="236">
        <v>2.9772329246935203</v>
      </c>
      <c r="X25" s="306"/>
      <c r="Y25" s="306"/>
      <c r="Z25" s="306"/>
      <c r="AA25" s="955">
        <v>44651</v>
      </c>
      <c r="AB25" s="953">
        <v>30256</v>
      </c>
      <c r="AC25" s="953">
        <v>24903</v>
      </c>
      <c r="AD25" s="306"/>
      <c r="AE25" s="306"/>
      <c r="AF25" s="306"/>
      <c r="AG25" s="307"/>
      <c r="AH25" s="956"/>
    </row>
    <row r="26" spans="1:34" s="233" customFormat="1" ht="14.25" x14ac:dyDescent="0.15">
      <c r="B26" s="234" t="s">
        <v>47</v>
      </c>
      <c r="C26" s="227"/>
      <c r="D26" s="804">
        <v>21291</v>
      </c>
      <c r="E26" s="227"/>
      <c r="F26" s="239">
        <v>490</v>
      </c>
      <c r="G26" s="236">
        <v>2.3014419238175754</v>
      </c>
      <c r="H26" s="227"/>
      <c r="I26" s="239">
        <v>267</v>
      </c>
      <c r="J26" s="236">
        <v>1.2540510074679443</v>
      </c>
      <c r="K26" s="239">
        <v>263</v>
      </c>
      <c r="L26" s="236">
        <v>98.50187265917603</v>
      </c>
      <c r="M26" s="239">
        <v>4</v>
      </c>
      <c r="N26" s="236">
        <v>1.4981273408239701</v>
      </c>
      <c r="O26" s="239">
        <v>0</v>
      </c>
      <c r="P26" s="236">
        <v>0</v>
      </c>
      <c r="Q26" s="239">
        <v>0</v>
      </c>
      <c r="R26" s="236">
        <v>0</v>
      </c>
      <c r="S26" s="239">
        <v>0</v>
      </c>
      <c r="T26" s="236">
        <v>0</v>
      </c>
      <c r="U26" s="239">
        <v>0</v>
      </c>
      <c r="V26" s="236">
        <v>0</v>
      </c>
      <c r="X26" s="306"/>
      <c r="Y26" s="306"/>
      <c r="Z26" s="306"/>
      <c r="AA26" s="955">
        <v>44681</v>
      </c>
      <c r="AB26" s="953">
        <v>32696</v>
      </c>
      <c r="AC26" s="953">
        <v>22635</v>
      </c>
      <c r="AD26" s="306"/>
      <c r="AE26" s="306"/>
      <c r="AF26" s="306"/>
      <c r="AG26" s="307"/>
      <c r="AH26" s="956"/>
    </row>
    <row r="27" spans="1:34" s="233" customFormat="1" ht="14.25" x14ac:dyDescent="0.15">
      <c r="B27" s="234" t="s">
        <v>48</v>
      </c>
      <c r="C27" s="227"/>
      <c r="D27" s="804">
        <v>108983</v>
      </c>
      <c r="E27" s="227"/>
      <c r="F27" s="239">
        <v>1714</v>
      </c>
      <c r="G27" s="236">
        <v>1.5727223511923878</v>
      </c>
      <c r="H27" s="227"/>
      <c r="I27" s="239">
        <v>1233</v>
      </c>
      <c r="J27" s="236">
        <v>1.1313691126138938</v>
      </c>
      <c r="K27" s="239">
        <v>1175</v>
      </c>
      <c r="L27" s="236">
        <v>95.296025952960264</v>
      </c>
      <c r="M27" s="239">
        <v>44</v>
      </c>
      <c r="N27" s="236">
        <v>3.5685320356853207</v>
      </c>
      <c r="O27" s="239">
        <v>0</v>
      </c>
      <c r="P27" s="236">
        <v>0</v>
      </c>
      <c r="Q27" s="239">
        <v>7</v>
      </c>
      <c r="R27" s="236">
        <v>0.56772100567721007</v>
      </c>
      <c r="S27" s="239">
        <v>3</v>
      </c>
      <c r="T27" s="236">
        <v>0.24330900243309003</v>
      </c>
      <c r="U27" s="239">
        <v>4</v>
      </c>
      <c r="V27" s="236">
        <v>0.32441200324412006</v>
      </c>
      <c r="X27" s="306"/>
      <c r="Y27" s="306"/>
      <c r="Z27" s="306"/>
      <c r="AA27" s="955">
        <v>44712</v>
      </c>
      <c r="AB27" s="953">
        <v>38586</v>
      </c>
      <c r="AC27" s="953">
        <v>22335</v>
      </c>
      <c r="AD27" s="306"/>
      <c r="AE27" s="306"/>
      <c r="AF27" s="306"/>
      <c r="AG27" s="307"/>
      <c r="AH27" s="956"/>
    </row>
    <row r="28" spans="1:34" s="233" customFormat="1" ht="14.25" x14ac:dyDescent="0.15">
      <c r="B28" s="234" t="s">
        <v>49</v>
      </c>
      <c r="C28" s="227"/>
      <c r="D28" s="804">
        <v>14358</v>
      </c>
      <c r="E28" s="227"/>
      <c r="F28" s="239">
        <v>300</v>
      </c>
      <c r="G28" s="243">
        <v>2.0894274968658588</v>
      </c>
      <c r="H28" s="227"/>
      <c r="I28" s="239">
        <v>350</v>
      </c>
      <c r="J28" s="243">
        <v>2.4376654130101683</v>
      </c>
      <c r="K28" s="239">
        <v>74</v>
      </c>
      <c r="L28" s="243">
        <v>21.142857142857142</v>
      </c>
      <c r="M28" s="239">
        <v>1</v>
      </c>
      <c r="N28" s="243">
        <v>0.2857142857142857</v>
      </c>
      <c r="O28" s="239">
        <v>116</v>
      </c>
      <c r="P28" s="243">
        <v>33.142857142857139</v>
      </c>
      <c r="Q28" s="239">
        <v>1</v>
      </c>
      <c r="R28" s="243">
        <v>0.2857142857142857</v>
      </c>
      <c r="S28" s="239">
        <v>0</v>
      </c>
      <c r="T28" s="243">
        <v>0</v>
      </c>
      <c r="U28" s="239">
        <v>158</v>
      </c>
      <c r="V28" s="243">
        <v>45.142857142857139</v>
      </c>
      <c r="X28" s="306"/>
      <c r="Y28" s="306"/>
      <c r="Z28" s="306"/>
      <c r="AA28" s="955">
        <v>44742</v>
      </c>
      <c r="AB28" s="953">
        <v>41750</v>
      </c>
      <c r="AC28" s="953">
        <v>23105</v>
      </c>
      <c r="AD28" s="306"/>
      <c r="AE28" s="306"/>
      <c r="AF28" s="306"/>
      <c r="AG28" s="307"/>
      <c r="AH28" s="956"/>
    </row>
    <row r="29" spans="1:34" s="233" customFormat="1" ht="14.25" x14ac:dyDescent="0.15">
      <c r="B29" s="245" t="s">
        <v>4</v>
      </c>
      <c r="C29" s="227"/>
      <c r="D29" s="805">
        <v>4953</v>
      </c>
      <c r="E29" s="227"/>
      <c r="F29" s="246">
        <v>74</v>
      </c>
      <c r="G29" s="247">
        <v>1.4940440137290532</v>
      </c>
      <c r="H29" s="227"/>
      <c r="I29" s="246">
        <v>64</v>
      </c>
      <c r="J29" s="247">
        <v>1.2921461740359379</v>
      </c>
      <c r="K29" s="246">
        <v>33</v>
      </c>
      <c r="L29" s="247">
        <v>51.5625</v>
      </c>
      <c r="M29" s="246">
        <v>4</v>
      </c>
      <c r="N29" s="247">
        <v>6.25</v>
      </c>
      <c r="O29" s="246">
        <v>0</v>
      </c>
      <c r="P29" s="247">
        <v>0</v>
      </c>
      <c r="Q29" s="246">
        <v>20</v>
      </c>
      <c r="R29" s="247">
        <v>31.25</v>
      </c>
      <c r="S29" s="246">
        <v>2</v>
      </c>
      <c r="T29" s="247">
        <v>3.125</v>
      </c>
      <c r="U29" s="246">
        <v>5</v>
      </c>
      <c r="V29" s="247">
        <v>7.8125</v>
      </c>
      <c r="X29" s="306"/>
      <c r="Y29" s="306"/>
      <c r="Z29" s="306"/>
      <c r="AA29" s="955">
        <v>44773</v>
      </c>
      <c r="AB29" s="953">
        <v>30827</v>
      </c>
      <c r="AC29" s="953">
        <v>22962</v>
      </c>
      <c r="AD29" s="306"/>
      <c r="AE29" s="306"/>
      <c r="AF29" s="306"/>
      <c r="AG29" s="307"/>
      <c r="AH29" s="956"/>
    </row>
    <row r="30" spans="1:34" s="224" customFormat="1" ht="7.5" customHeight="1" x14ac:dyDescent="0.15">
      <c r="A30" s="221"/>
      <c r="B30" s="222"/>
      <c r="C30" s="223"/>
      <c r="D30" s="222"/>
      <c r="E30" s="223"/>
      <c r="F30" s="222"/>
      <c r="G30" s="575"/>
      <c r="H30" s="223"/>
      <c r="I30" s="222"/>
      <c r="J30" s="575"/>
      <c r="K30" s="222"/>
      <c r="L30" s="575"/>
      <c r="M30" s="222"/>
      <c r="N30" s="575"/>
      <c r="O30" s="222"/>
      <c r="P30" s="575"/>
      <c r="Q30" s="222"/>
      <c r="R30" s="575"/>
      <c r="S30" s="222"/>
      <c r="T30" s="575"/>
      <c r="U30" s="222"/>
      <c r="V30" s="575"/>
      <c r="X30" s="310"/>
      <c r="Y30" s="310"/>
      <c r="Z30" s="306"/>
      <c r="AA30" s="955">
        <v>44804</v>
      </c>
      <c r="AB30" s="953">
        <v>26047</v>
      </c>
      <c r="AC30" s="953">
        <v>23877</v>
      </c>
      <c r="AD30" s="310"/>
      <c r="AE30" s="310"/>
      <c r="AF30" s="306"/>
      <c r="AG30" s="307"/>
      <c r="AH30" s="956"/>
    </row>
    <row r="31" spans="1:34" s="252" customFormat="1" x14ac:dyDescent="0.15">
      <c r="B31" s="253" t="s">
        <v>3</v>
      </c>
      <c r="C31" s="212"/>
      <c r="D31" s="806">
        <v>1982018</v>
      </c>
      <c r="E31" s="212"/>
      <c r="F31" s="254">
        <v>25446</v>
      </c>
      <c r="G31" s="255">
        <v>1.2838430327070693</v>
      </c>
      <c r="H31" s="212"/>
      <c r="I31" s="254">
        <v>23015</v>
      </c>
      <c r="J31" s="255">
        <v>1.1611902616424272</v>
      </c>
      <c r="K31" s="254">
        <v>18188</v>
      </c>
      <c r="L31" s="255">
        <v>79.02672170323703</v>
      </c>
      <c r="M31" s="254">
        <v>464</v>
      </c>
      <c r="N31" s="255">
        <v>2.0160764718661741</v>
      </c>
      <c r="O31" s="254">
        <v>129</v>
      </c>
      <c r="P31" s="255">
        <v>0.56050401911796655</v>
      </c>
      <c r="Q31" s="254">
        <v>792</v>
      </c>
      <c r="R31" s="255">
        <v>3.4412339778405387</v>
      </c>
      <c r="S31" s="254">
        <v>834</v>
      </c>
      <c r="T31" s="255">
        <v>3.6237236584835979</v>
      </c>
      <c r="U31" s="254">
        <v>2608</v>
      </c>
      <c r="V31" s="255">
        <v>11.331740169454703</v>
      </c>
      <c r="X31" s="306"/>
      <c r="Y31" s="306"/>
      <c r="Z31" s="310"/>
      <c r="AA31" s="955">
        <v>44834</v>
      </c>
      <c r="AB31" s="953">
        <v>32379</v>
      </c>
      <c r="AC31" s="953">
        <v>24010</v>
      </c>
      <c r="AD31" s="306"/>
      <c r="AE31" s="306"/>
      <c r="AF31" s="310"/>
      <c r="AG31" s="310"/>
      <c r="AH31" s="439"/>
    </row>
    <row r="32" spans="1:34" s="257" customFormat="1" ht="5.25" customHeight="1" x14ac:dyDescent="0.2">
      <c r="B32" s="258"/>
      <c r="C32" s="259"/>
      <c r="E32" s="259"/>
      <c r="AA32" s="955">
        <v>44865</v>
      </c>
      <c r="AB32" s="953">
        <v>29932</v>
      </c>
      <c r="AC32" s="953">
        <v>19815</v>
      </c>
    </row>
    <row r="33" spans="2:29" s="252" customFormat="1" x14ac:dyDescent="0.2">
      <c r="B33" s="1097" t="s">
        <v>394</v>
      </c>
      <c r="C33" s="1097"/>
      <c r="D33" s="1097"/>
      <c r="E33" s="1097"/>
      <c r="F33" s="1097"/>
      <c r="G33" s="1097"/>
      <c r="H33" s="1097"/>
      <c r="I33" s="1097"/>
      <c r="J33" s="1097"/>
      <c r="K33" s="1097"/>
      <c r="L33" s="1097"/>
      <c r="M33" s="1097"/>
      <c r="N33" s="1097"/>
      <c r="O33" s="1097"/>
      <c r="P33" s="1097"/>
      <c r="Q33" s="1097"/>
      <c r="R33" s="1097"/>
      <c r="S33" s="1097"/>
      <c r="T33" s="1097"/>
      <c r="U33" s="1097"/>
      <c r="V33" s="1097"/>
      <c r="AA33" s="955">
        <v>44895</v>
      </c>
      <c r="AB33" s="953">
        <v>32038</v>
      </c>
      <c r="AC33" s="953">
        <v>20330</v>
      </c>
    </row>
    <row r="34" spans="2:29" s="252" customFormat="1" ht="12" customHeight="1" x14ac:dyDescent="0.2">
      <c r="B34" s="1097"/>
      <c r="C34" s="1097"/>
      <c r="D34" s="1097"/>
      <c r="E34" s="1097"/>
      <c r="F34" s="1097"/>
      <c r="G34" s="1097"/>
      <c r="H34" s="1097"/>
      <c r="I34" s="1097"/>
      <c r="J34" s="1097"/>
      <c r="K34" s="1097"/>
      <c r="L34" s="1097"/>
      <c r="M34" s="1097"/>
      <c r="N34" s="1097"/>
      <c r="O34" s="1097"/>
      <c r="P34" s="1097"/>
      <c r="Q34" s="1097"/>
      <c r="R34" s="1097"/>
      <c r="S34" s="1097"/>
      <c r="T34" s="1097"/>
      <c r="U34" s="1097"/>
      <c r="V34" s="1097"/>
      <c r="AA34" s="955">
        <v>44926</v>
      </c>
      <c r="AB34" s="953">
        <v>25446</v>
      </c>
      <c r="AC34" s="953">
        <v>23015</v>
      </c>
    </row>
    <row r="35" spans="2:29" x14ac:dyDescent="0.2">
      <c r="B35" s="1075"/>
      <c r="C35" s="1075"/>
      <c r="D35" s="1075"/>
      <c r="E35" s="263"/>
      <c r="F35" s="263"/>
    </row>
    <row r="36" spans="2:29" x14ac:dyDescent="0.2">
      <c r="B36" s="1076"/>
      <c r="C36" s="1076"/>
      <c r="D36" s="1076"/>
      <c r="E36" s="263"/>
      <c r="F36" s="263"/>
    </row>
  </sheetData>
  <mergeCells count="19">
    <mergeCell ref="B33:V34"/>
    <mergeCell ref="B35:D35"/>
    <mergeCell ref="B36:D36"/>
    <mergeCell ref="K9:L9"/>
    <mergeCell ref="M9:N9"/>
    <mergeCell ref="O9:P9"/>
    <mergeCell ref="Q9:R9"/>
    <mergeCell ref="S9:T9"/>
    <mergeCell ref="U9:V9"/>
    <mergeCell ref="B2:C2"/>
    <mergeCell ref="B3:C3"/>
    <mergeCell ref="A4:U4"/>
    <mergeCell ref="B5:R5"/>
    <mergeCell ref="B7:B10"/>
    <mergeCell ref="D7:D9"/>
    <mergeCell ref="F7:G7"/>
    <mergeCell ref="F8:G9"/>
    <mergeCell ref="I8:J9"/>
    <mergeCell ref="K8:V8"/>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Normal="100" workbookViewId="0"/>
  </sheetViews>
  <sheetFormatPr baseColWidth="10" defaultColWidth="11.42578125" defaultRowHeight="15" x14ac:dyDescent="0.2"/>
  <cols>
    <col min="1" max="1" width="1.140625" style="1" customWidth="1"/>
    <col min="2" max="2" width="10" style="1" customWidth="1"/>
    <col min="3" max="3" width="1" style="1" customWidth="1"/>
    <col min="4" max="4" width="0.710937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42578125" style="1" customWidth="1"/>
    <col min="22" max="22" width="0.7109375" style="1" customWidth="1"/>
    <col min="23" max="23" width="7.5703125" style="1" customWidth="1"/>
    <col min="24" max="24" width="6.140625" style="1" customWidth="1"/>
    <col min="25" max="25" width="0.5703125" style="1" customWidth="1"/>
    <col min="26" max="26" width="8.57031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0" hidden="1" x14ac:dyDescent="0.2">
      <c r="E1" s="140" t="s">
        <v>39</v>
      </c>
      <c r="F1" s="140"/>
      <c r="H1" s="140" t="s">
        <v>24</v>
      </c>
      <c r="K1" s="140" t="s">
        <v>23</v>
      </c>
      <c r="N1" s="140" t="s">
        <v>22</v>
      </c>
      <c r="Q1" s="140" t="s">
        <v>21</v>
      </c>
      <c r="T1" s="140" t="s">
        <v>20</v>
      </c>
      <c r="W1" s="140" t="s">
        <v>19</v>
      </c>
      <c r="Z1" s="140" t="s">
        <v>18</v>
      </c>
    </row>
    <row r="2" spans="2:30" s="2" customFormat="1" ht="14.25" x14ac:dyDescent="0.2">
      <c r="B2" s="11"/>
      <c r="C2" s="46"/>
      <c r="D2" s="46"/>
      <c r="AB2" s="46"/>
      <c r="AD2" s="90"/>
    </row>
    <row r="3" spans="2:30" s="44" customFormat="1" ht="47.25" customHeight="1" x14ac:dyDescent="0.2">
      <c r="B3" s="1069"/>
      <c r="C3" s="1069"/>
      <c r="D3" s="1069"/>
      <c r="E3" s="1069"/>
      <c r="F3" s="1069"/>
      <c r="G3" s="1069"/>
      <c r="H3" s="1069"/>
      <c r="I3" s="1069"/>
      <c r="J3" s="1069"/>
      <c r="K3" s="1069"/>
      <c r="L3" s="45"/>
      <c r="M3" s="45"/>
      <c r="W3" s="89"/>
      <c r="AA3" s="89"/>
      <c r="AD3" s="88"/>
    </row>
    <row r="4" spans="2:30" s="7" customFormat="1" ht="7.5" customHeight="1" x14ac:dyDescent="0.2">
      <c r="B4" s="1038"/>
      <c r="C4" s="1038"/>
      <c r="D4" s="1038"/>
      <c r="E4" s="1038"/>
      <c r="F4" s="1038"/>
      <c r="G4" s="1038"/>
      <c r="H4" s="1038"/>
      <c r="I4" s="1038"/>
      <c r="J4" s="1038"/>
      <c r="K4" s="1038"/>
      <c r="L4" s="1038"/>
      <c r="M4" s="1038"/>
      <c r="N4" s="1038"/>
      <c r="O4" s="1038"/>
      <c r="P4" s="1038"/>
      <c r="Q4" s="1038"/>
      <c r="R4" s="1038"/>
      <c r="S4" s="1038"/>
      <c r="T4" s="1038"/>
      <c r="U4" s="1038"/>
      <c r="V4" s="1038"/>
      <c r="W4" s="1038"/>
      <c r="X4" s="1038"/>
      <c r="Y4" s="1038"/>
      <c r="Z4" s="1038"/>
      <c r="AA4" s="1038"/>
      <c r="AB4" s="1038"/>
      <c r="AC4" s="1038"/>
      <c r="AD4" s="1038"/>
    </row>
    <row r="5" spans="2:30" s="7" customFormat="1" ht="19.5" x14ac:dyDescent="0.2">
      <c r="B5" s="1038" t="s">
        <v>410</v>
      </c>
      <c r="C5" s="1038"/>
      <c r="D5" s="1038"/>
      <c r="E5" s="1038"/>
      <c r="F5" s="1038"/>
      <c r="G5" s="1038"/>
      <c r="H5" s="1038"/>
      <c r="I5" s="1038"/>
      <c r="J5" s="1038"/>
      <c r="K5" s="1038"/>
      <c r="L5" s="1038"/>
      <c r="M5" s="1038"/>
      <c r="N5" s="1038"/>
      <c r="O5" s="1038"/>
      <c r="P5" s="1038"/>
      <c r="Q5" s="1038"/>
      <c r="R5" s="1038"/>
      <c r="S5" s="1038"/>
      <c r="T5" s="1038"/>
      <c r="U5" s="1038"/>
      <c r="V5" s="1038"/>
      <c r="W5" s="1038"/>
      <c r="X5" s="1038"/>
      <c r="Y5" s="1038"/>
      <c r="Z5" s="1038"/>
      <c r="AA5" s="1038"/>
      <c r="AB5" s="1038"/>
      <c r="AC5" s="1038"/>
      <c r="AD5" s="1038"/>
    </row>
    <row r="6" spans="2:30" s="7" customFormat="1" ht="16.5" customHeight="1" x14ac:dyDescent="0.2">
      <c r="B6" s="1056" t="str">
        <f>porsaad!B6</f>
        <v>Situación a 31 de diciembre de 2022</v>
      </c>
      <c r="C6" s="1056"/>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c r="AD6" s="8"/>
    </row>
    <row r="7" spans="2:30" s="7" customFormat="1" ht="5.25" customHeight="1" x14ac:dyDescent="0.2">
      <c r="AC7" s="87"/>
      <c r="AD7" s="86"/>
    </row>
    <row r="8" spans="2:30" s="83" customFormat="1" ht="21.75" customHeight="1" x14ac:dyDescent="0.2">
      <c r="B8" s="1101" t="s">
        <v>30</v>
      </c>
      <c r="C8" s="68"/>
      <c r="D8" s="704"/>
      <c r="E8" s="1104" t="s">
        <v>29</v>
      </c>
      <c r="F8" s="1105"/>
      <c r="G8" s="1105"/>
      <c r="H8" s="1105"/>
      <c r="I8" s="1105"/>
      <c r="J8" s="1105"/>
      <c r="K8" s="1105"/>
      <c r="L8" s="1105"/>
      <c r="M8" s="1105"/>
      <c r="N8" s="1105"/>
      <c r="O8" s="1105"/>
      <c r="P8" s="1105"/>
      <c r="Q8" s="1105"/>
      <c r="R8" s="1105"/>
      <c r="S8" s="1105"/>
      <c r="T8" s="1105"/>
      <c r="U8" s="1105"/>
      <c r="V8" s="1105"/>
      <c r="W8" s="1105"/>
      <c r="X8" s="1105"/>
      <c r="Y8" s="1105"/>
      <c r="Z8" s="1105"/>
      <c r="AA8" s="1106"/>
      <c r="AB8" s="68"/>
      <c r="AC8" s="1107" t="s">
        <v>3</v>
      </c>
      <c r="AD8" s="1108"/>
    </row>
    <row r="9" spans="2:30" s="83" customFormat="1" ht="21.75" customHeight="1" x14ac:dyDescent="0.2">
      <c r="B9" s="1102"/>
      <c r="C9" s="68"/>
      <c r="D9" s="705"/>
      <c r="E9" s="1098" t="s">
        <v>25</v>
      </c>
      <c r="F9" s="1099"/>
      <c r="G9" s="200"/>
      <c r="H9" s="1098" t="s">
        <v>24</v>
      </c>
      <c r="I9" s="1099"/>
      <c r="J9" s="200"/>
      <c r="K9" s="1098" t="s">
        <v>23</v>
      </c>
      <c r="L9" s="1099"/>
      <c r="M9" s="200"/>
      <c r="N9" s="1098" t="s">
        <v>22</v>
      </c>
      <c r="O9" s="1099"/>
      <c r="P9" s="200"/>
      <c r="Q9" s="1098" t="s">
        <v>21</v>
      </c>
      <c r="R9" s="1099"/>
      <c r="S9" s="200"/>
      <c r="T9" s="1098" t="s">
        <v>20</v>
      </c>
      <c r="U9" s="1099"/>
      <c r="V9" s="200"/>
      <c r="W9" s="1098" t="s">
        <v>19</v>
      </c>
      <c r="X9" s="1099"/>
      <c r="Y9" s="200"/>
      <c r="Z9" s="1098" t="s">
        <v>18</v>
      </c>
      <c r="AA9" s="1099"/>
      <c r="AB9" s="68"/>
      <c r="AC9" s="1109"/>
      <c r="AD9" s="1110"/>
    </row>
    <row r="10" spans="2:30" s="83" customFormat="1" ht="21.75" customHeight="1" x14ac:dyDescent="0.2">
      <c r="B10" s="1103"/>
      <c r="D10" s="201"/>
      <c r="E10" s="38" t="s">
        <v>12</v>
      </c>
      <c r="F10" s="199" t="s">
        <v>28</v>
      </c>
      <c r="G10" s="201"/>
      <c r="H10" s="38" t="s">
        <v>12</v>
      </c>
      <c r="I10" s="199" t="s">
        <v>28</v>
      </c>
      <c r="J10" s="201"/>
      <c r="K10" s="38" t="s">
        <v>12</v>
      </c>
      <c r="L10" s="199" t="s">
        <v>28</v>
      </c>
      <c r="M10" s="201"/>
      <c r="N10" s="38" t="s">
        <v>12</v>
      </c>
      <c r="O10" s="199" t="s">
        <v>28</v>
      </c>
      <c r="P10" s="201"/>
      <c r="Q10" s="38" t="s">
        <v>12</v>
      </c>
      <c r="R10" s="199" t="s">
        <v>28</v>
      </c>
      <c r="S10" s="201"/>
      <c r="T10" s="38" t="s">
        <v>12</v>
      </c>
      <c r="U10" s="199" t="s">
        <v>28</v>
      </c>
      <c r="V10" s="201"/>
      <c r="W10" s="38" t="s">
        <v>12</v>
      </c>
      <c r="X10" s="199" t="s">
        <v>28</v>
      </c>
      <c r="Y10" s="201"/>
      <c r="Z10" s="38" t="s">
        <v>12</v>
      </c>
      <c r="AA10" s="199" t="s">
        <v>28</v>
      </c>
      <c r="AC10" s="85" t="s">
        <v>12</v>
      </c>
      <c r="AD10" s="84" t="s">
        <v>28</v>
      </c>
    </row>
    <row r="11" spans="2:30"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0" s="73" customFormat="1" ht="21" customHeight="1" x14ac:dyDescent="0.2">
      <c r="B12" s="706" t="s">
        <v>27</v>
      </c>
      <c r="D12" s="74"/>
      <c r="E12" s="77">
        <v>2301</v>
      </c>
      <c r="F12" s="76">
        <v>0.18465197796695043</v>
      </c>
      <c r="G12" s="74"/>
      <c r="H12" s="77">
        <v>38717</v>
      </c>
      <c r="I12" s="76">
        <v>3.106984194240078</v>
      </c>
      <c r="J12" s="74"/>
      <c r="K12" s="77">
        <v>24783</v>
      </c>
      <c r="L12" s="76">
        <v>1.9888005084549902</v>
      </c>
      <c r="M12" s="74"/>
      <c r="N12" s="77">
        <v>37695</v>
      </c>
      <c r="O12" s="76">
        <v>3.0249701475289856</v>
      </c>
      <c r="P12" s="74"/>
      <c r="Q12" s="77">
        <v>43914</v>
      </c>
      <c r="R12" s="76">
        <v>3.5240360540811215</v>
      </c>
      <c r="S12" s="74"/>
      <c r="T12" s="77">
        <v>73192</v>
      </c>
      <c r="U12" s="76">
        <v>5.8735539206245262</v>
      </c>
      <c r="V12" s="74"/>
      <c r="W12" s="77">
        <v>272831</v>
      </c>
      <c r="X12" s="76">
        <v>21.894299783007845</v>
      </c>
      <c r="Y12" s="74"/>
      <c r="Z12" s="77">
        <v>752695</v>
      </c>
      <c r="AA12" s="76">
        <f>Z12*100/$AC$12</f>
        <v>60.402703414095505</v>
      </c>
      <c r="AB12" s="66"/>
      <c r="AC12" s="707">
        <f>E12+H12+K12+N12+Q12+T12+W12+Z12</f>
        <v>1246128</v>
      </c>
      <c r="AD12" s="75">
        <f>F12+I12+L12+O12+R12+U12+X12+AA12</f>
        <v>100</v>
      </c>
    </row>
    <row r="13" spans="2:30" s="73" customFormat="1" ht="20.25" customHeight="1" x14ac:dyDescent="0.2">
      <c r="B13" s="708" t="s">
        <v>26</v>
      </c>
      <c r="D13" s="74"/>
      <c r="E13" s="709">
        <v>3171</v>
      </c>
      <c r="F13" s="710">
        <v>0.43090679313484354</v>
      </c>
      <c r="G13" s="74"/>
      <c r="H13" s="709">
        <v>77771</v>
      </c>
      <c r="I13" s="710">
        <v>10.568291456603568</v>
      </c>
      <c r="J13" s="74"/>
      <c r="K13" s="709">
        <v>38629</v>
      </c>
      <c r="L13" s="710">
        <v>5.2492899754039328</v>
      </c>
      <c r="M13" s="74"/>
      <c r="N13" s="709">
        <v>49484</v>
      </c>
      <c r="O13" s="710">
        <v>6.724374566851024</v>
      </c>
      <c r="P13" s="74"/>
      <c r="Q13" s="709">
        <v>49907</v>
      </c>
      <c r="R13" s="710">
        <v>6.7818559839106385</v>
      </c>
      <c r="S13" s="74"/>
      <c r="T13" s="709">
        <v>74233</v>
      </c>
      <c r="U13" s="710">
        <v>10.087513079400454</v>
      </c>
      <c r="V13" s="74"/>
      <c r="W13" s="709">
        <v>159414</v>
      </c>
      <c r="X13" s="710">
        <v>21.662748508608622</v>
      </c>
      <c r="Y13" s="74"/>
      <c r="Z13" s="709">
        <v>283281</v>
      </c>
      <c r="AA13" s="710">
        <f>Z13*100/$AC$13</f>
        <v>38.495019636086916</v>
      </c>
      <c r="AB13" s="66"/>
      <c r="AC13" s="711">
        <f>E13+H13+K13+N13+Q13+T13+W13+Z13</f>
        <v>735890</v>
      </c>
      <c r="AD13" s="712">
        <f>F13+I13+L13+O13+R13+U13+X13+AA13</f>
        <v>100</v>
      </c>
    </row>
    <row r="14" spans="2:30" s="70" customFormat="1" ht="3" customHeight="1" x14ac:dyDescent="0.2">
      <c r="B14" s="713"/>
      <c r="C14" s="68"/>
      <c r="D14" s="66"/>
      <c r="E14" s="71"/>
      <c r="F14" s="72"/>
      <c r="G14" s="66"/>
      <c r="H14" s="71"/>
      <c r="I14" s="72"/>
      <c r="J14" s="66"/>
      <c r="K14" s="71"/>
      <c r="L14" s="72"/>
      <c r="M14" s="66"/>
      <c r="N14" s="71"/>
      <c r="O14" s="72"/>
      <c r="P14" s="66"/>
      <c r="Q14" s="71"/>
      <c r="R14" s="72"/>
      <c r="S14" s="66"/>
      <c r="T14" s="71"/>
      <c r="U14" s="72"/>
      <c r="V14" s="66"/>
      <c r="W14" s="71"/>
      <c r="X14" s="72"/>
      <c r="Y14" s="66"/>
      <c r="Z14" s="71"/>
      <c r="AA14" s="72"/>
      <c r="AB14" s="66"/>
      <c r="AC14" s="71"/>
      <c r="AD14" s="64"/>
    </row>
    <row r="15" spans="2:30" s="63" customFormat="1" ht="18" customHeight="1" x14ac:dyDescent="0.2">
      <c r="B15" s="69" t="s">
        <v>3</v>
      </c>
      <c r="C15" s="68"/>
      <c r="D15" s="66"/>
      <c r="E15" s="65">
        <f>SUM(E12:E13)</f>
        <v>5472</v>
      </c>
      <c r="F15" s="67">
        <f>E15*100/$AC$15</f>
        <v>0.27608225555973759</v>
      </c>
      <c r="G15" s="66"/>
      <c r="H15" s="65">
        <f>SUM(H12:H13)</f>
        <v>116488</v>
      </c>
      <c r="I15" s="67">
        <f>H15*100/$AC$15</f>
        <v>5.8772422853879229</v>
      </c>
      <c r="J15" s="66"/>
      <c r="K15" s="65">
        <f>SUM(K12:K13)</f>
        <v>63412</v>
      </c>
      <c r="L15" s="67">
        <f>K15*100/$AC$15</f>
        <v>3.1993654951670467</v>
      </c>
      <c r="M15" s="66"/>
      <c r="N15" s="65">
        <f>SUM(N12:N13)</f>
        <v>87179</v>
      </c>
      <c r="O15" s="67">
        <f>N15*100/$AC$15</f>
        <v>4.3984968854975079</v>
      </c>
      <c r="P15" s="66"/>
      <c r="Q15" s="65">
        <f>SUM(Q12:Q13)</f>
        <v>93821</v>
      </c>
      <c r="R15" s="67">
        <f>Q15*100/$AC$15</f>
        <v>4.7336098864894263</v>
      </c>
      <c r="S15" s="66"/>
      <c r="T15" s="65">
        <f>SUM(T12:T13)</f>
        <v>147425</v>
      </c>
      <c r="U15" s="67">
        <f>T15*100/$AC$15</f>
        <v>7.4381261925976458</v>
      </c>
      <c r="V15" s="66"/>
      <c r="W15" s="65">
        <f>SUM(W12:W13)</f>
        <v>432245</v>
      </c>
      <c r="X15" s="67">
        <f>W15*100/$AC$15</f>
        <v>21.808328683190567</v>
      </c>
      <c r="Y15" s="66"/>
      <c r="Z15" s="65">
        <f>SUM(Z12:Z13)</f>
        <v>1035976</v>
      </c>
      <c r="AA15" s="67">
        <f>Z15*100/$AC$15</f>
        <v>52.268748316110148</v>
      </c>
      <c r="AB15" s="66"/>
      <c r="AC15" s="65">
        <f>E15+H15+K15+N15+Q15+T15+W15+Z15</f>
        <v>1982018</v>
      </c>
      <c r="AD15" s="64">
        <f>F15+I15+L15+O15+R15+U15+X15+AA15</f>
        <v>100</v>
      </c>
    </row>
    <row r="16" spans="2:30" s="19" customFormat="1" ht="5.25" customHeight="1" x14ac:dyDescent="0.2">
      <c r="B16" s="62"/>
      <c r="C16" s="62"/>
      <c r="D16" s="62"/>
      <c r="E16" s="62"/>
      <c r="F16" s="62"/>
      <c r="G16" s="62"/>
      <c r="H16" s="62"/>
      <c r="I16" s="62"/>
      <c r="J16" s="62"/>
      <c r="K16" s="62"/>
      <c r="L16" s="62"/>
      <c r="M16" s="62"/>
      <c r="N16" s="62"/>
      <c r="O16" s="48"/>
      <c r="P16" s="48"/>
      <c r="AD16" s="56"/>
    </row>
    <row r="17" spans="2:30" s="19" customFormat="1" ht="12.75" customHeight="1" x14ac:dyDescent="0.2">
      <c r="B17" s="48"/>
      <c r="C17" s="48"/>
      <c r="D17" s="48"/>
      <c r="E17" s="48"/>
      <c r="F17" s="48"/>
      <c r="G17" s="48"/>
      <c r="H17" s="48"/>
      <c r="I17" s="48"/>
      <c r="J17" s="48"/>
      <c r="K17" s="48"/>
      <c r="L17" s="48"/>
      <c r="M17" s="48"/>
      <c r="N17" s="48"/>
      <c r="O17" s="48"/>
      <c r="P17" s="48"/>
      <c r="AD17" s="56"/>
    </row>
    <row r="18" spans="2:30" s="57" customFormat="1" ht="24.75" customHeight="1" x14ac:dyDescent="0.2">
      <c r="B18" s="61"/>
      <c r="C18" s="61"/>
      <c r="D18" s="61"/>
      <c r="E18" s="61" t="s">
        <v>25</v>
      </c>
      <c r="F18" s="61" t="s">
        <v>24</v>
      </c>
      <c r="G18" s="61"/>
      <c r="H18" s="61" t="s">
        <v>23</v>
      </c>
      <c r="I18" s="61" t="s">
        <v>22</v>
      </c>
      <c r="J18" s="61"/>
      <c r="K18" s="61" t="s">
        <v>21</v>
      </c>
      <c r="L18" s="61" t="s">
        <v>20</v>
      </c>
      <c r="M18" s="61"/>
      <c r="N18" s="61" t="s">
        <v>19</v>
      </c>
      <c r="O18" s="61" t="s">
        <v>18</v>
      </c>
      <c r="P18" s="61"/>
      <c r="AD18" s="58"/>
    </row>
    <row r="19" spans="2:30" s="57" customFormat="1" ht="10.5" x14ac:dyDescent="0.2">
      <c r="B19" s="60"/>
      <c r="C19" s="60"/>
      <c r="D19" s="60"/>
      <c r="E19" s="60">
        <f>E15</f>
        <v>5472</v>
      </c>
      <c r="F19" s="59">
        <f>H15</f>
        <v>116488</v>
      </c>
      <c r="G19" s="59"/>
      <c r="H19" s="59">
        <f>K15</f>
        <v>63412</v>
      </c>
      <c r="I19" s="59">
        <f>N15</f>
        <v>87179</v>
      </c>
      <c r="J19" s="59"/>
      <c r="K19" s="59">
        <f>Q15</f>
        <v>93821</v>
      </c>
      <c r="L19" s="59">
        <f>T15</f>
        <v>147425</v>
      </c>
      <c r="M19" s="59"/>
      <c r="N19" s="59">
        <f>W15</f>
        <v>432245</v>
      </c>
      <c r="O19" s="59">
        <f>Z15</f>
        <v>1035976</v>
      </c>
      <c r="P19" s="59"/>
      <c r="AD19" s="58"/>
    </row>
    <row r="20" spans="2:30" s="19" customFormat="1" x14ac:dyDescent="0.2">
      <c r="B20" s="48"/>
      <c r="C20" s="48"/>
      <c r="D20" s="48"/>
      <c r="E20" s="48"/>
      <c r="F20" s="48"/>
      <c r="G20" s="48"/>
      <c r="H20" s="48"/>
      <c r="I20" s="48"/>
      <c r="J20" s="48"/>
      <c r="K20" s="48"/>
      <c r="L20" s="48"/>
      <c r="M20" s="48"/>
      <c r="N20" s="48"/>
      <c r="O20" s="48"/>
      <c r="P20" s="48"/>
      <c r="AD20" s="56"/>
    </row>
    <row r="21" spans="2:30" s="19" customFormat="1" x14ac:dyDescent="0.2">
      <c r="B21" s="48"/>
      <c r="C21" s="48"/>
      <c r="D21" s="48"/>
      <c r="E21" s="48"/>
      <c r="F21" s="48"/>
      <c r="G21" s="48"/>
      <c r="H21" s="48"/>
      <c r="I21" s="48"/>
      <c r="J21" s="48"/>
      <c r="K21" s="48"/>
      <c r="L21" s="48"/>
      <c r="M21" s="48"/>
      <c r="N21" s="48"/>
      <c r="O21" s="48"/>
      <c r="P21" s="48"/>
      <c r="AD21" s="56"/>
    </row>
    <row r="22" spans="2:30" s="19" customFormat="1" x14ac:dyDescent="0.2">
      <c r="B22" s="48"/>
      <c r="C22" s="48"/>
      <c r="D22" s="48"/>
      <c r="E22" s="48"/>
      <c r="F22" s="48"/>
      <c r="G22" s="48"/>
      <c r="H22" s="48"/>
      <c r="I22" s="48"/>
      <c r="J22" s="48"/>
      <c r="K22" s="48"/>
      <c r="L22" s="48"/>
      <c r="M22" s="48"/>
      <c r="N22" s="48"/>
      <c r="O22" s="48"/>
      <c r="P22" s="48"/>
      <c r="AD22" s="56"/>
    </row>
    <row r="23" spans="2:30" s="19" customFormat="1" x14ac:dyDescent="0.2">
      <c r="B23" s="48"/>
      <c r="C23" s="48"/>
      <c r="D23" s="48"/>
      <c r="E23" s="48"/>
      <c r="F23" s="48"/>
      <c r="G23" s="48"/>
      <c r="H23" s="48"/>
      <c r="I23" s="48"/>
      <c r="J23" s="48"/>
      <c r="K23" s="48"/>
      <c r="L23" s="48"/>
      <c r="M23" s="48"/>
      <c r="N23" s="48"/>
      <c r="O23" s="48"/>
      <c r="P23" s="48"/>
      <c r="AD23" s="56"/>
    </row>
    <row r="24" spans="2:30" s="19" customFormat="1" x14ac:dyDescent="0.2">
      <c r="B24" s="48"/>
      <c r="C24" s="48"/>
      <c r="D24" s="48"/>
      <c r="E24" s="48"/>
      <c r="F24" s="48"/>
      <c r="G24" s="48"/>
      <c r="H24" s="48"/>
      <c r="I24" s="48"/>
      <c r="J24" s="48"/>
      <c r="K24" s="48"/>
      <c r="L24" s="48"/>
      <c r="M24" s="48"/>
      <c r="N24" s="48"/>
      <c r="O24" s="48"/>
      <c r="P24" s="48"/>
      <c r="AD24" s="56"/>
    </row>
    <row r="25" spans="2:30" s="19" customFormat="1" x14ac:dyDescent="0.2">
      <c r="B25" s="48"/>
      <c r="C25" s="48"/>
      <c r="D25" s="48"/>
      <c r="E25" s="48"/>
      <c r="F25" s="48"/>
      <c r="G25" s="48"/>
      <c r="H25" s="48"/>
      <c r="I25" s="48"/>
      <c r="J25" s="48"/>
      <c r="K25" s="48"/>
      <c r="L25" s="48"/>
      <c r="M25" s="48"/>
      <c r="N25" s="48"/>
      <c r="O25" s="48"/>
      <c r="P25" s="48"/>
      <c r="AD25" s="56"/>
    </row>
    <row r="26" spans="2:30" s="19" customFormat="1" x14ac:dyDescent="0.2">
      <c r="B26" s="48"/>
      <c r="C26" s="48"/>
      <c r="D26" s="48"/>
      <c r="E26" s="48"/>
      <c r="F26" s="48"/>
      <c r="G26" s="48"/>
      <c r="H26" s="48"/>
      <c r="I26" s="48"/>
      <c r="J26" s="48"/>
      <c r="K26" s="48"/>
      <c r="L26" s="48"/>
      <c r="M26" s="48"/>
      <c r="N26" s="48"/>
      <c r="O26" s="48"/>
      <c r="P26" s="48"/>
      <c r="AD26" s="56"/>
    </row>
    <row r="27" spans="2:30" s="19" customFormat="1" x14ac:dyDescent="0.2">
      <c r="B27" s="48"/>
      <c r="C27" s="48"/>
      <c r="D27" s="48"/>
      <c r="E27" s="48"/>
      <c r="F27" s="48"/>
      <c r="G27" s="48"/>
      <c r="H27" s="48"/>
      <c r="I27" s="48"/>
      <c r="J27" s="48"/>
      <c r="K27" s="48"/>
      <c r="L27" s="48"/>
      <c r="M27" s="48"/>
      <c r="N27" s="48"/>
      <c r="O27" s="48"/>
      <c r="P27" s="48"/>
      <c r="AD27" s="56"/>
    </row>
    <row r="28" spans="2:30" s="19" customFormat="1" x14ac:dyDescent="0.2">
      <c r="B28" s="48"/>
      <c r="C28" s="48"/>
      <c r="D28" s="48"/>
      <c r="E28" s="48"/>
      <c r="F28" s="48"/>
      <c r="G28" s="48"/>
      <c r="H28" s="48"/>
      <c r="I28" s="48"/>
      <c r="J28" s="48"/>
      <c r="K28" s="48"/>
      <c r="L28" s="48"/>
      <c r="M28" s="48"/>
      <c r="N28" s="48"/>
      <c r="O28" s="48"/>
      <c r="P28" s="48"/>
      <c r="AD28" s="56"/>
    </row>
    <row r="29" spans="2:30" s="19" customFormat="1" x14ac:dyDescent="0.2">
      <c r="B29" s="48"/>
      <c r="C29" s="48"/>
      <c r="D29" s="48"/>
      <c r="E29" s="48"/>
      <c r="F29" s="48"/>
      <c r="G29" s="48"/>
      <c r="H29" s="48"/>
      <c r="I29" s="48"/>
      <c r="J29" s="48"/>
      <c r="K29" s="48"/>
      <c r="L29" s="48"/>
      <c r="M29" s="48"/>
      <c r="N29" s="48"/>
      <c r="O29" s="48"/>
      <c r="P29" s="48"/>
      <c r="AD29" s="56"/>
    </row>
    <row r="30" spans="2:30" s="19" customFormat="1" x14ac:dyDescent="0.2">
      <c r="B30" s="48"/>
      <c r="C30" s="48"/>
      <c r="D30" s="48"/>
      <c r="E30" s="48"/>
      <c r="F30" s="48"/>
      <c r="G30" s="48"/>
      <c r="H30" s="48"/>
      <c r="I30" s="48"/>
      <c r="J30" s="48"/>
      <c r="K30" s="48"/>
      <c r="L30" s="48"/>
      <c r="M30" s="48"/>
      <c r="N30" s="48"/>
      <c r="O30" s="48"/>
      <c r="P30" s="48"/>
      <c r="AD30" s="56"/>
    </row>
    <row r="31" spans="2:30" s="19" customFormat="1" ht="5.25" customHeight="1" x14ac:dyDescent="0.2">
      <c r="B31" s="48"/>
      <c r="C31" s="48"/>
      <c r="D31" s="48"/>
      <c r="E31" s="48"/>
      <c r="F31" s="48"/>
      <c r="G31" s="48"/>
      <c r="H31" s="48"/>
      <c r="I31" s="48"/>
      <c r="J31" s="48"/>
      <c r="K31" s="48"/>
      <c r="L31" s="48"/>
      <c r="M31" s="48"/>
      <c r="N31" s="48"/>
      <c r="O31" s="48"/>
      <c r="P31" s="48"/>
      <c r="AD31" s="56"/>
    </row>
    <row r="32" spans="2:30" s="19" customFormat="1" ht="5.25" customHeight="1" x14ac:dyDescent="0.2">
      <c r="B32" s="48"/>
      <c r="C32" s="48"/>
      <c r="D32" s="48"/>
      <c r="E32" s="48"/>
      <c r="F32" s="48"/>
      <c r="G32" s="48"/>
      <c r="H32" s="48"/>
      <c r="I32" s="48"/>
      <c r="J32" s="48"/>
      <c r="K32" s="48"/>
      <c r="L32" s="48"/>
      <c r="M32" s="48"/>
      <c r="N32" s="48"/>
      <c r="O32" s="48"/>
      <c r="P32" s="48"/>
      <c r="AD32" s="56"/>
    </row>
    <row r="33" spans="2:30" s="19" customFormat="1" ht="16.5" customHeigh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AD35" s="56"/>
    </row>
    <row r="36" spans="2:30" s="20" customFormat="1" x14ac:dyDescent="0.2">
      <c r="B36" s="1100" t="s">
        <v>17</v>
      </c>
      <c r="C36" s="1100"/>
      <c r="D36" s="1100"/>
      <c r="E36" s="1100"/>
      <c r="F36" s="1100"/>
      <c r="G36" s="1100"/>
      <c r="H36" s="1100"/>
      <c r="I36" s="1100"/>
      <c r="J36" s="1100"/>
      <c r="K36" s="1100"/>
      <c r="AD36" s="55"/>
    </row>
    <row r="37" spans="2:30" s="3" customFormat="1" ht="12.75" customHeight="1" x14ac:dyDescent="0.2">
      <c r="B37" s="1111"/>
      <c r="C37" s="1112"/>
      <c r="D37" s="1112"/>
      <c r="E37" s="1112"/>
      <c r="F37" s="1112"/>
      <c r="G37" s="1112"/>
      <c r="H37" s="1112"/>
      <c r="I37" s="1112"/>
      <c r="J37" s="1112"/>
      <c r="K37" s="1112"/>
      <c r="L37" s="1112"/>
      <c r="M37" s="1112"/>
      <c r="N37" s="1112"/>
      <c r="O37" s="1112"/>
      <c r="P37" s="404"/>
      <c r="AD37" s="54"/>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AD40"/>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27"/>
      <c r="C2" s="1027"/>
      <c r="D2" s="1027"/>
      <c r="E2" s="1027"/>
      <c r="F2" s="1027"/>
      <c r="G2" s="1027"/>
      <c r="H2" s="1027"/>
      <c r="I2" s="1027"/>
      <c r="J2" s="1027"/>
      <c r="K2" s="1027"/>
      <c r="L2" s="1027"/>
      <c r="M2" s="1027"/>
      <c r="N2" s="1027"/>
      <c r="O2" s="1027"/>
      <c r="P2" s="1027"/>
      <c r="Q2" s="1027"/>
      <c r="R2" s="1027"/>
      <c r="S2" s="10"/>
      <c r="T2" s="16"/>
      <c r="U2" s="15"/>
      <c r="V2" s="15"/>
      <c r="W2" s="15"/>
      <c r="X2" s="15"/>
      <c r="Y2" s="15"/>
      <c r="Z2" s="15"/>
      <c r="AA2" s="15"/>
      <c r="AB2" s="15"/>
      <c r="AC2" s="15"/>
      <c r="AD2" s="15"/>
    </row>
    <row r="3" spans="1:30" x14ac:dyDescent="0.2">
      <c r="B3" s="3"/>
      <c r="C3" s="1032" t="s">
        <v>301</v>
      </c>
      <c r="D3" s="1032"/>
      <c r="E3" s="1032"/>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3" t="s">
        <v>302</v>
      </c>
      <c r="C5" s="1034"/>
      <c r="D5" s="1034"/>
      <c r="E5" s="1034"/>
      <c r="F5" s="1034"/>
      <c r="G5" s="1034"/>
      <c r="H5" s="1034"/>
      <c r="I5" s="1034"/>
      <c r="J5" s="1034"/>
      <c r="K5" s="1034"/>
      <c r="L5" s="1034"/>
      <c r="M5" s="1034"/>
      <c r="N5" s="1034"/>
      <c r="O5" s="1034"/>
      <c r="P5" s="1034"/>
      <c r="Q5" s="1035">
        <v>44926</v>
      </c>
      <c r="R5" s="1036"/>
      <c r="S5" s="1036"/>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37" t="s">
        <v>303</v>
      </c>
      <c r="C7" s="1037"/>
      <c r="D7" s="1037"/>
      <c r="E7" s="1037"/>
      <c r="F7" s="1037"/>
      <c r="G7" s="1037"/>
      <c r="H7" s="1037"/>
      <c r="I7" s="1037"/>
      <c r="J7" s="1037"/>
      <c r="K7" s="1037"/>
      <c r="L7" s="1037"/>
      <c r="M7" s="1037"/>
      <c r="N7" s="1037"/>
      <c r="O7" s="1037"/>
      <c r="P7" s="1037"/>
      <c r="Q7" s="1037"/>
      <c r="R7" s="1037"/>
      <c r="S7" s="1037"/>
      <c r="T7" s="1"/>
    </row>
    <row r="8" spans="1:30" ht="18.75" customHeight="1" x14ac:dyDescent="0.2">
      <c r="B8" s="1031" t="s">
        <v>304</v>
      </c>
      <c r="C8" s="1031"/>
      <c r="D8" s="1031"/>
      <c r="E8" s="1031"/>
      <c r="F8" s="1031"/>
      <c r="G8" s="1031"/>
      <c r="H8" s="1031"/>
      <c r="I8" s="1031"/>
      <c r="J8" s="1031"/>
      <c r="K8" s="1031"/>
      <c r="L8" s="1031"/>
      <c r="M8" s="1031"/>
      <c r="N8" s="1031"/>
      <c r="O8" s="1031"/>
      <c r="P8" s="1031"/>
      <c r="Q8" s="1031"/>
      <c r="R8" s="1031"/>
      <c r="S8" s="1031"/>
      <c r="T8" s="1"/>
    </row>
    <row r="9" spans="1:30" ht="18.75" customHeight="1" x14ac:dyDescent="0.2">
      <c r="B9" s="1031" t="s">
        <v>305</v>
      </c>
      <c r="C9" s="1031"/>
      <c r="D9" s="1031"/>
      <c r="E9" s="1031"/>
      <c r="F9" s="1031"/>
      <c r="G9" s="1031"/>
      <c r="H9" s="1031"/>
      <c r="I9" s="1031"/>
      <c r="J9" s="1031"/>
      <c r="K9" s="1031"/>
      <c r="L9" s="1031"/>
      <c r="M9" s="1031"/>
      <c r="N9" s="1031"/>
      <c r="O9" s="1031"/>
      <c r="P9" s="1031"/>
      <c r="Q9" s="1031"/>
      <c r="R9" s="1031"/>
      <c r="S9" s="1031"/>
      <c r="T9" s="1"/>
    </row>
    <row r="10" spans="1:30" ht="18.75" customHeight="1" x14ac:dyDescent="0.2">
      <c r="B10" s="1031" t="s">
        <v>306</v>
      </c>
      <c r="C10" s="1031"/>
      <c r="D10" s="1031"/>
      <c r="E10" s="1031"/>
      <c r="F10" s="1031"/>
      <c r="G10" s="1031"/>
      <c r="H10" s="1031"/>
      <c r="I10" s="1031"/>
      <c r="J10" s="1031"/>
      <c r="K10" s="1031"/>
      <c r="L10" s="1031"/>
      <c r="M10" s="1031"/>
      <c r="N10" s="1031"/>
      <c r="O10" s="1031"/>
      <c r="P10" s="1031"/>
      <c r="Q10" s="1031"/>
      <c r="R10" s="1031"/>
      <c r="S10" s="1031"/>
      <c r="T10" s="1"/>
    </row>
    <row r="11" spans="1:30" ht="18.75" customHeight="1" x14ac:dyDescent="0.2">
      <c r="B11" s="1031" t="s">
        <v>307</v>
      </c>
      <c r="C11" s="1031"/>
      <c r="D11" s="1031"/>
      <c r="E11" s="1031"/>
      <c r="F11" s="1031"/>
      <c r="G11" s="1031"/>
      <c r="H11" s="1031"/>
      <c r="I11" s="1031"/>
      <c r="J11" s="1031"/>
      <c r="K11" s="1031"/>
      <c r="L11" s="1031"/>
      <c r="M11" s="1031"/>
      <c r="N11" s="1031"/>
      <c r="O11" s="1031"/>
      <c r="P11" s="1031"/>
      <c r="Q11" s="1031"/>
      <c r="R11" s="1031"/>
      <c r="S11" s="1031"/>
      <c r="T11" s="1"/>
    </row>
    <row r="12" spans="1:30" ht="18.75" customHeight="1" x14ac:dyDescent="0.2">
      <c r="B12" s="1031" t="s">
        <v>308</v>
      </c>
      <c r="C12" s="1031"/>
      <c r="D12" s="1031"/>
      <c r="E12" s="1031"/>
      <c r="F12" s="1031"/>
      <c r="G12" s="1031"/>
      <c r="H12" s="1031"/>
      <c r="I12" s="1031"/>
      <c r="J12" s="1031"/>
      <c r="K12" s="1031"/>
      <c r="L12" s="1031"/>
      <c r="M12" s="1031"/>
      <c r="N12" s="1031"/>
      <c r="O12" s="1031"/>
      <c r="P12" s="1031"/>
      <c r="Q12" s="1031"/>
      <c r="R12" s="1031"/>
      <c r="S12" s="1031"/>
      <c r="T12" s="1"/>
    </row>
    <row r="13" spans="1:30" ht="18.75" customHeight="1" x14ac:dyDescent="0.2">
      <c r="B13" s="1031" t="s">
        <v>309</v>
      </c>
      <c r="C13" s="1031"/>
      <c r="D13" s="1031"/>
      <c r="E13" s="1031"/>
      <c r="F13" s="1031"/>
      <c r="G13" s="1031"/>
      <c r="H13" s="1031"/>
      <c r="I13" s="1031"/>
      <c r="J13" s="1031"/>
      <c r="K13" s="1031"/>
      <c r="L13" s="1031"/>
      <c r="M13" s="1031"/>
      <c r="N13" s="1031"/>
      <c r="O13" s="1031"/>
      <c r="P13" s="1031"/>
      <c r="Q13" s="1031"/>
      <c r="R13" s="1031"/>
      <c r="S13" s="1031"/>
      <c r="T13" s="1"/>
    </row>
    <row r="14" spans="1:30" ht="18.75" customHeight="1" x14ac:dyDescent="0.2">
      <c r="B14" s="1031" t="s">
        <v>310</v>
      </c>
      <c r="C14" s="1031"/>
      <c r="D14" s="1031"/>
      <c r="E14" s="1031"/>
      <c r="F14" s="1031"/>
      <c r="G14" s="1031"/>
      <c r="H14" s="1031"/>
      <c r="I14" s="1031"/>
      <c r="J14" s="1031"/>
      <c r="K14" s="1031"/>
      <c r="L14" s="1031"/>
      <c r="M14" s="1031"/>
      <c r="N14" s="1031"/>
      <c r="O14" s="1031"/>
      <c r="P14" s="1031"/>
      <c r="Q14" s="1031"/>
      <c r="R14" s="1031"/>
      <c r="S14" s="1031"/>
      <c r="T14" s="1"/>
    </row>
    <row r="15" spans="1:30" ht="18.75" customHeight="1" x14ac:dyDescent="0.2">
      <c r="B15" s="867"/>
      <c r="C15" s="867"/>
      <c r="D15" s="867"/>
      <c r="E15" s="867"/>
      <c r="F15" s="867"/>
      <c r="G15" s="867"/>
      <c r="H15" s="867"/>
      <c r="I15" s="867"/>
      <c r="J15" s="867"/>
      <c r="K15" s="867"/>
      <c r="L15" s="867"/>
      <c r="M15" s="867"/>
      <c r="N15" s="867"/>
      <c r="O15" s="867"/>
      <c r="P15" s="867"/>
      <c r="Q15" s="867"/>
      <c r="R15" s="867"/>
      <c r="S15" s="867"/>
      <c r="T15" s="1"/>
    </row>
    <row r="16" spans="1:30" ht="18.75" customHeight="1" x14ac:dyDescent="0.2">
      <c r="B16" s="1037" t="s">
        <v>311</v>
      </c>
      <c r="C16" s="1037"/>
      <c r="D16" s="1037"/>
      <c r="E16" s="1037"/>
      <c r="F16" s="1037"/>
      <c r="G16" s="1037"/>
      <c r="H16" s="1037"/>
      <c r="I16" s="1037"/>
      <c r="J16" s="1037"/>
      <c r="K16" s="1037"/>
      <c r="L16" s="1037"/>
      <c r="M16" s="1037"/>
      <c r="N16" s="1037"/>
      <c r="O16" s="1037"/>
      <c r="P16" s="1037"/>
      <c r="Q16" s="1037"/>
      <c r="R16" s="1037"/>
      <c r="S16" s="1037"/>
      <c r="T16" s="1"/>
    </row>
    <row r="17" spans="2:21" ht="18.75" customHeight="1" x14ac:dyDescent="0.2">
      <c r="B17" s="1031" t="s">
        <v>312</v>
      </c>
      <c r="C17" s="1031"/>
      <c r="D17" s="1031"/>
      <c r="E17" s="1031"/>
      <c r="F17" s="1031"/>
      <c r="G17" s="1031"/>
      <c r="H17" s="1031"/>
      <c r="I17" s="1031"/>
      <c r="J17" s="1031"/>
      <c r="K17" s="1031"/>
      <c r="L17" s="1031"/>
      <c r="M17" s="1031"/>
      <c r="N17" s="1031"/>
      <c r="O17" s="1031"/>
      <c r="P17" s="1031"/>
      <c r="Q17" s="1031"/>
      <c r="R17" s="1031"/>
      <c r="S17" s="1031"/>
      <c r="T17" s="867"/>
    </row>
    <row r="18" spans="2:21" ht="18.75" customHeight="1" x14ac:dyDescent="0.2">
      <c r="B18" s="1031" t="s">
        <v>313</v>
      </c>
      <c r="C18" s="1031"/>
      <c r="D18" s="1031"/>
      <c r="E18" s="1031"/>
      <c r="F18" s="1031"/>
      <c r="G18" s="1031"/>
      <c r="H18" s="1031"/>
      <c r="I18" s="1031"/>
      <c r="J18" s="1031"/>
      <c r="K18" s="1031"/>
      <c r="L18" s="1031"/>
      <c r="M18" s="1031"/>
      <c r="N18" s="1031"/>
      <c r="O18" s="1031"/>
      <c r="P18" s="1031"/>
      <c r="Q18" s="1031"/>
      <c r="R18" s="1031"/>
      <c r="S18" s="1031"/>
      <c r="T18" s="867"/>
    </row>
    <row r="19" spans="2:21" ht="18.75" customHeight="1" x14ac:dyDescent="0.2">
      <c r="B19" s="1031" t="s">
        <v>314</v>
      </c>
      <c r="C19" s="1031"/>
      <c r="D19" s="1031"/>
      <c r="E19" s="1031"/>
      <c r="F19" s="1031"/>
      <c r="G19" s="1031"/>
      <c r="H19" s="1031"/>
      <c r="I19" s="1031"/>
      <c r="J19" s="1031"/>
      <c r="K19" s="1031"/>
      <c r="L19" s="1031"/>
      <c r="M19" s="1031"/>
      <c r="N19" s="1031"/>
      <c r="O19" s="1031"/>
      <c r="P19" s="1031"/>
      <c r="Q19" s="1031"/>
      <c r="R19" s="1031"/>
      <c r="S19" s="1031"/>
      <c r="T19" s="867"/>
    </row>
    <row r="20" spans="2:21" ht="18.75" customHeight="1" x14ac:dyDescent="0.2">
      <c r="B20" s="1031" t="s">
        <v>315</v>
      </c>
      <c r="C20" s="1031"/>
      <c r="D20" s="1031"/>
      <c r="E20" s="1031"/>
      <c r="F20" s="1031"/>
      <c r="G20" s="1031"/>
      <c r="H20" s="1031"/>
      <c r="I20" s="1031"/>
      <c r="J20" s="1031"/>
      <c r="K20" s="1031"/>
      <c r="L20" s="1031"/>
      <c r="M20" s="1031"/>
      <c r="N20" s="1031"/>
      <c r="O20" s="1031"/>
      <c r="P20" s="1031"/>
      <c r="Q20" s="1031"/>
      <c r="R20" s="1031"/>
      <c r="S20" s="1031"/>
      <c r="T20" s="867"/>
    </row>
    <row r="21" spans="2:21" ht="18.75" customHeight="1" x14ac:dyDescent="0.2">
      <c r="B21" s="1031" t="s">
        <v>316</v>
      </c>
      <c r="C21" s="1031"/>
      <c r="D21" s="1031"/>
      <c r="E21" s="1031"/>
      <c r="F21" s="1031"/>
      <c r="G21" s="1031"/>
      <c r="H21" s="1031"/>
      <c r="I21" s="1031"/>
      <c r="J21" s="1031"/>
      <c r="K21" s="1031"/>
      <c r="L21" s="1031"/>
      <c r="M21" s="1031"/>
      <c r="N21" s="1031"/>
      <c r="O21" s="1031"/>
      <c r="P21" s="1031"/>
      <c r="Q21" s="1031"/>
      <c r="R21" s="1031"/>
      <c r="S21" s="1031"/>
      <c r="T21" s="1031"/>
    </row>
    <row r="22" spans="2:21" ht="18.75" customHeight="1" x14ac:dyDescent="0.2">
      <c r="B22" s="1031" t="s">
        <v>317</v>
      </c>
      <c r="C22" s="1031"/>
      <c r="D22" s="1031"/>
      <c r="E22" s="1031"/>
      <c r="F22" s="1031"/>
      <c r="G22" s="1031"/>
      <c r="H22" s="1031"/>
      <c r="I22" s="1031"/>
      <c r="J22" s="1031"/>
      <c r="K22" s="1031"/>
      <c r="L22" s="1031"/>
      <c r="M22" s="1031"/>
      <c r="N22" s="1031"/>
      <c r="O22" s="1031"/>
      <c r="P22" s="1031"/>
      <c r="Q22" s="1031"/>
      <c r="R22" s="1031"/>
      <c r="S22" s="1031"/>
      <c r="T22" s="867"/>
    </row>
    <row r="23" spans="2:21" ht="18.75" customHeight="1" x14ac:dyDescent="0.2">
      <c r="B23" s="1031" t="s">
        <v>318</v>
      </c>
      <c r="C23" s="1031"/>
      <c r="D23" s="1031"/>
      <c r="E23" s="1031"/>
      <c r="F23" s="1031"/>
      <c r="G23" s="1031"/>
      <c r="H23" s="1031"/>
      <c r="I23" s="1031"/>
      <c r="J23" s="1031"/>
      <c r="K23" s="1031"/>
      <c r="L23" s="1031"/>
      <c r="M23" s="1031"/>
      <c r="N23" s="1031"/>
      <c r="O23" s="1031"/>
      <c r="P23" s="1031"/>
      <c r="Q23" s="1031"/>
      <c r="R23" s="1031"/>
      <c r="S23" s="1031"/>
      <c r="T23" s="867"/>
    </row>
    <row r="24" spans="2:21" ht="18.75" customHeight="1" x14ac:dyDescent="0.2">
      <c r="B24" s="867"/>
      <c r="C24" s="867"/>
      <c r="D24" s="867"/>
      <c r="E24" s="867"/>
      <c r="F24" s="867"/>
      <c r="G24" s="867"/>
      <c r="H24" s="867"/>
      <c r="I24" s="867"/>
      <c r="J24" s="867"/>
      <c r="K24" s="867"/>
      <c r="L24" s="867"/>
      <c r="M24" s="867"/>
      <c r="N24" s="867"/>
      <c r="O24" s="867"/>
      <c r="P24" s="867"/>
      <c r="Q24" s="867"/>
      <c r="R24" s="867"/>
      <c r="S24" s="867"/>
      <c r="T24" s="788"/>
    </row>
    <row r="25" spans="2:21" ht="18.75" customHeight="1" x14ac:dyDescent="0.2">
      <c r="B25" s="1037" t="s">
        <v>319</v>
      </c>
      <c r="C25" s="1037"/>
      <c r="D25" s="1037"/>
      <c r="E25" s="1037"/>
      <c r="F25" s="1037"/>
      <c r="G25" s="1037"/>
      <c r="H25" s="1037"/>
      <c r="I25" s="1037"/>
      <c r="J25" s="1037"/>
      <c r="K25" s="1037"/>
      <c r="L25" s="1037"/>
      <c r="M25" s="1037"/>
      <c r="N25" s="1037"/>
      <c r="O25" s="1037"/>
      <c r="P25" s="1037"/>
      <c r="Q25" s="1037"/>
      <c r="R25" s="1037"/>
      <c r="S25" s="1037"/>
      <c r="T25" s="1"/>
    </row>
    <row r="26" spans="2:21" ht="18.75" customHeight="1" x14ac:dyDescent="0.2">
      <c r="B26" s="1031" t="s">
        <v>320</v>
      </c>
      <c r="C26" s="1031"/>
      <c r="D26" s="1031"/>
      <c r="E26" s="1031"/>
      <c r="F26" s="1031"/>
      <c r="G26" s="1031"/>
      <c r="H26" s="1031"/>
      <c r="I26" s="1031"/>
      <c r="J26" s="1031"/>
      <c r="K26" s="1031"/>
      <c r="L26" s="1031"/>
      <c r="M26" s="1031"/>
      <c r="N26" s="1031"/>
      <c r="O26" s="1031"/>
      <c r="P26" s="1031"/>
      <c r="Q26" s="1031"/>
      <c r="R26" s="1031"/>
      <c r="S26" s="1031"/>
      <c r="T26" s="1031"/>
      <c r="U26" s="1031"/>
    </row>
    <row r="27" spans="2:21" ht="18.75" customHeight="1" x14ac:dyDescent="0.2">
      <c r="B27" s="1031" t="s">
        <v>321</v>
      </c>
      <c r="C27" s="1031"/>
      <c r="D27" s="1031"/>
      <c r="E27" s="1031"/>
      <c r="F27" s="1031"/>
      <c r="G27" s="1031"/>
      <c r="H27" s="1031"/>
      <c r="I27" s="1031"/>
      <c r="J27" s="1031"/>
      <c r="K27" s="1031"/>
      <c r="L27" s="1031"/>
      <c r="M27" s="1031"/>
      <c r="N27" s="1031"/>
      <c r="O27" s="1031"/>
      <c r="P27" s="1031"/>
      <c r="Q27" s="1031"/>
      <c r="R27" s="1031"/>
      <c r="S27" s="1031"/>
      <c r="T27" s="1031"/>
      <c r="U27" s="1031"/>
    </row>
    <row r="28" spans="2:21" ht="18.75" customHeight="1" x14ac:dyDescent="0.2">
      <c r="B28" s="1031" t="s">
        <v>322</v>
      </c>
      <c r="C28" s="1031"/>
      <c r="D28" s="1031"/>
      <c r="E28" s="1031"/>
      <c r="F28" s="1031"/>
      <c r="G28" s="1031"/>
      <c r="H28" s="1031"/>
      <c r="I28" s="1031"/>
      <c r="J28" s="1031"/>
      <c r="K28" s="1031"/>
      <c r="L28" s="1031"/>
      <c r="M28" s="1031"/>
      <c r="N28" s="1031"/>
      <c r="O28" s="1031"/>
      <c r="P28" s="1031"/>
      <c r="Q28" s="1031"/>
      <c r="R28" s="1031"/>
      <c r="S28" s="1031"/>
      <c r="T28" s="1031"/>
      <c r="U28" s="1031"/>
    </row>
    <row r="29" spans="2:21" ht="18.75" customHeight="1" x14ac:dyDescent="0.2">
      <c r="B29" s="1031" t="s">
        <v>323</v>
      </c>
      <c r="C29" s="1031"/>
      <c r="D29" s="1031"/>
      <c r="E29" s="1031"/>
      <c r="F29" s="1031"/>
      <c r="G29" s="1031"/>
      <c r="H29" s="1031"/>
      <c r="I29" s="1031"/>
      <c r="J29" s="1031"/>
      <c r="K29" s="1031"/>
      <c r="L29" s="1031"/>
      <c r="M29" s="1031"/>
      <c r="N29" s="1031"/>
      <c r="O29" s="1031"/>
      <c r="P29" s="1031"/>
      <c r="Q29" s="1031"/>
      <c r="R29" s="1031"/>
      <c r="S29" s="1031"/>
      <c r="T29" s="1031"/>
      <c r="U29" s="1031"/>
    </row>
    <row r="30" spans="2:21" ht="15" customHeight="1" x14ac:dyDescent="0.2">
      <c r="B30" s="1031" t="s">
        <v>324</v>
      </c>
      <c r="C30" s="1031"/>
      <c r="D30" s="1031"/>
      <c r="E30" s="1031"/>
      <c r="F30" s="1031"/>
      <c r="G30" s="1031"/>
      <c r="H30" s="1031"/>
      <c r="I30" s="1031"/>
      <c r="J30" s="1031"/>
      <c r="K30" s="1031"/>
      <c r="L30" s="1031"/>
      <c r="M30" s="1031"/>
      <c r="N30" s="1031"/>
      <c r="O30" s="1031"/>
      <c r="P30" s="1031"/>
      <c r="Q30" s="1031"/>
      <c r="R30" s="1031"/>
      <c r="S30" s="1031"/>
      <c r="T30" s="1031"/>
      <c r="U30" s="1031"/>
    </row>
    <row r="31" spans="2:21" ht="18.75" customHeight="1" x14ac:dyDescent="0.2">
      <c r="B31" s="1031" t="s">
        <v>325</v>
      </c>
      <c r="C31" s="1031"/>
      <c r="D31" s="1031"/>
      <c r="E31" s="1031"/>
      <c r="F31" s="1031"/>
      <c r="G31" s="1031"/>
      <c r="H31" s="1031"/>
      <c r="I31" s="1031"/>
      <c r="J31" s="1031"/>
      <c r="K31" s="1031"/>
      <c r="L31" s="1031"/>
      <c r="M31" s="1031"/>
      <c r="N31" s="1031"/>
      <c r="O31" s="1031"/>
      <c r="P31" s="1031"/>
      <c r="Q31" s="1031"/>
      <c r="R31" s="1031"/>
      <c r="S31" s="1031"/>
      <c r="T31" s="1031"/>
      <c r="U31" s="1031"/>
    </row>
    <row r="32" spans="2:21" ht="18.75" customHeight="1" x14ac:dyDescent="0.2">
      <c r="B32" s="867"/>
      <c r="C32" s="867"/>
      <c r="D32" s="867"/>
      <c r="E32" s="867"/>
      <c r="F32" s="867"/>
      <c r="G32" s="867"/>
      <c r="H32" s="867"/>
      <c r="I32" s="867"/>
      <c r="J32" s="867"/>
      <c r="K32" s="867"/>
      <c r="L32" s="867"/>
      <c r="M32" s="867"/>
      <c r="N32" s="867"/>
      <c r="O32" s="867"/>
      <c r="P32" s="867"/>
      <c r="Q32" s="867"/>
      <c r="R32" s="867"/>
      <c r="S32" s="867"/>
      <c r="T32" s="788"/>
    </row>
    <row r="33" spans="2:20" ht="15.95" customHeight="1" x14ac:dyDescent="0.2">
      <c r="B33" s="788"/>
      <c r="C33" s="788"/>
      <c r="D33" s="788"/>
      <c r="E33" s="788"/>
      <c r="F33" s="788"/>
      <c r="G33" s="788"/>
      <c r="H33" s="788"/>
      <c r="I33" s="788"/>
      <c r="J33" s="788"/>
      <c r="K33" s="788"/>
      <c r="L33" s="788"/>
      <c r="M33" s="788"/>
      <c r="N33" s="788"/>
      <c r="O33" s="789"/>
      <c r="P33" s="788"/>
      <c r="Q33" s="789"/>
      <c r="R33" s="788"/>
      <c r="S33" s="788"/>
      <c r="T33" s="788"/>
    </row>
    <row r="34" spans="2:20" ht="15.95" customHeight="1" x14ac:dyDescent="0.2"/>
    <row r="35" spans="2:20" ht="15.95" customHeight="1" x14ac:dyDescent="0.2"/>
    <row r="36" spans="2:20" ht="15.95" customHeight="1" x14ac:dyDescent="0.2"/>
    <row r="37" spans="2:20" ht="15.95" customHeight="1" x14ac:dyDescent="0.2"/>
    <row r="38" spans="2:20" ht="15.95" customHeight="1" x14ac:dyDescent="0.2"/>
    <row r="39" spans="2:20" ht="15.95" customHeight="1" x14ac:dyDescent="0.2"/>
    <row r="40" spans="2:20" ht="18" customHeight="1" x14ac:dyDescent="0.2"/>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Y41"/>
  <sheetViews>
    <sheetView zoomScaleNormal="100" zoomScaleSheetLayoutView="100" workbookViewId="0"/>
  </sheetViews>
  <sheetFormatPr baseColWidth="10" defaultRowHeight="12.75" x14ac:dyDescent="0.2"/>
  <cols>
    <col min="1" max="1" width="1" customWidth="1"/>
    <col min="2" max="2" width="28.7109375" customWidth="1"/>
    <col min="3" max="3" width="0.5703125" customWidth="1"/>
    <col min="4" max="4" width="10.140625" customWidth="1"/>
    <col min="5" max="5" width="7.5703125" customWidth="1"/>
    <col min="6" max="6" width="0.5703125" customWidth="1"/>
    <col min="7" max="7" width="1.28515625" hidden="1" customWidth="1"/>
    <col min="8" max="8" width="10.42578125" customWidth="1"/>
    <col min="9" max="9" width="9.5703125" customWidth="1"/>
    <col min="10" max="10" width="0.5703125" customWidth="1"/>
    <col min="11" max="11" width="10.140625" customWidth="1"/>
    <col min="12" max="12" width="8.42578125" customWidth="1"/>
    <col min="13" max="13" width="0.5703125" customWidth="1"/>
    <col min="14" max="14" width="8.85546875" customWidth="1"/>
    <col min="15" max="15" width="8.42578125" customWidth="1"/>
    <col min="16" max="16" width="0.5703125" customWidth="1"/>
    <col min="17" max="17" width="9.7109375" customWidth="1"/>
    <col min="18" max="18" width="8.42578125" customWidth="1"/>
    <col min="19" max="19" width="0.28515625" customWidth="1"/>
    <col min="20" max="20" width="12.42578125" customWidth="1"/>
    <col min="21" max="21" width="8.42578125" customWidth="1"/>
    <col min="22" max="22" width="0.5703125" customWidth="1"/>
    <col min="23" max="23" width="9.7109375" customWidth="1"/>
    <col min="24" max="24" width="8.42578125" customWidth="1"/>
  </cols>
  <sheetData>
    <row r="1" spans="1:24" ht="9.75" customHeight="1" x14ac:dyDescent="0.2"/>
    <row r="2" spans="1:24" s="44" customFormat="1" ht="49.5" customHeight="1" x14ac:dyDescent="0.2">
      <c r="B2" s="1069"/>
      <c r="C2" s="1069"/>
      <c r="D2" s="1069"/>
      <c r="E2" s="1069"/>
      <c r="F2" s="1069"/>
      <c r="G2" s="92"/>
      <c r="H2" s="1113"/>
      <c r="I2" s="1113"/>
      <c r="J2" s="1113"/>
      <c r="K2" s="1113"/>
      <c r="L2" s="1113"/>
      <c r="M2" s="1113"/>
      <c r="N2" s="1113"/>
      <c r="O2" s="1113"/>
      <c r="P2" s="92"/>
      <c r="Q2" s="92"/>
      <c r="R2" s="92"/>
      <c r="T2" s="45"/>
      <c r="U2" s="92"/>
      <c r="V2" s="92"/>
      <c r="W2" s="92"/>
      <c r="X2" s="92"/>
    </row>
    <row r="3" spans="1:24" s="44" customFormat="1" ht="3" customHeight="1" x14ac:dyDescent="0.2">
      <c r="B3" s="45"/>
      <c r="C3" s="45"/>
      <c r="D3" s="45"/>
      <c r="E3" s="45"/>
      <c r="F3" s="45"/>
      <c r="G3" s="92"/>
      <c r="H3" s="92"/>
      <c r="I3" s="92"/>
      <c r="J3" s="92"/>
      <c r="K3" s="45"/>
      <c r="L3" s="92"/>
      <c r="M3" s="92"/>
      <c r="N3" s="45"/>
      <c r="O3" s="92"/>
      <c r="P3" s="92"/>
      <c r="Q3" s="92"/>
      <c r="R3" s="92"/>
      <c r="T3" s="45"/>
      <c r="U3" s="92"/>
      <c r="V3" s="92"/>
      <c r="W3" s="92"/>
      <c r="X3" s="92"/>
    </row>
    <row r="4" spans="1:24" s="7" customFormat="1" ht="15" customHeight="1" x14ac:dyDescent="0.2">
      <c r="B4" s="1038" t="s">
        <v>411</v>
      </c>
      <c r="C4" s="1038"/>
      <c r="D4" s="1038"/>
      <c r="E4" s="1038"/>
      <c r="F4" s="1038"/>
      <c r="G4" s="1038"/>
      <c r="H4" s="1038"/>
      <c r="I4" s="1038"/>
      <c r="J4" s="1038"/>
      <c r="K4" s="1038"/>
      <c r="L4" s="1038"/>
      <c r="M4" s="1038"/>
      <c r="N4" s="1038"/>
      <c r="O4" s="1038"/>
      <c r="P4" s="1038"/>
      <c r="Q4" s="1038"/>
      <c r="R4" s="1038"/>
      <c r="S4" s="1038"/>
      <c r="T4" s="1038"/>
      <c r="U4" s="1038"/>
      <c r="V4" s="1038"/>
      <c r="W4" s="1038"/>
      <c r="X4" s="1038"/>
    </row>
    <row r="5" spans="1:24" s="93" customFormat="1" ht="1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row>
    <row r="6" spans="1:24" s="7" customFormat="1" ht="4.5" customHeight="1" x14ac:dyDescent="0.2">
      <c r="G6" s="94"/>
      <c r="H6" s="94"/>
      <c r="I6" s="94"/>
      <c r="J6" s="94"/>
      <c r="K6" s="94"/>
      <c r="L6" s="94"/>
      <c r="M6" s="94"/>
      <c r="N6" s="94"/>
      <c r="O6" s="94"/>
      <c r="P6" s="94"/>
      <c r="Q6" s="94"/>
      <c r="R6" s="94"/>
      <c r="T6" s="94"/>
      <c r="U6" s="94"/>
      <c r="V6" s="94"/>
      <c r="W6" s="94"/>
      <c r="X6" s="94"/>
    </row>
    <row r="7" spans="1:24" s="97" customFormat="1" ht="52.5" customHeight="1" x14ac:dyDescent="0.2">
      <c r="A7" s="95"/>
      <c r="B7" s="1114" t="s">
        <v>15</v>
      </c>
      <c r="C7" s="23"/>
      <c r="D7" s="1070" t="s">
        <v>32</v>
      </c>
      <c r="E7" s="1071"/>
      <c r="F7" s="21"/>
      <c r="G7" s="96"/>
      <c r="H7" s="1070" t="s">
        <v>254</v>
      </c>
      <c r="I7" s="1071"/>
      <c r="J7" s="41"/>
      <c r="K7" s="1070" t="s">
        <v>34</v>
      </c>
      <c r="L7" s="1071"/>
      <c r="M7" s="41"/>
      <c r="N7" s="1070" t="s">
        <v>52</v>
      </c>
      <c r="O7" s="1071"/>
      <c r="P7" s="41"/>
      <c r="Q7" s="1070" t="s">
        <v>53</v>
      </c>
      <c r="R7" s="1071"/>
      <c r="T7" s="1107" t="s">
        <v>54</v>
      </c>
      <c r="U7" s="1108"/>
      <c r="V7" s="41"/>
      <c r="W7" s="1070" t="s">
        <v>121</v>
      </c>
      <c r="X7" s="1071"/>
    </row>
    <row r="8" spans="1:24" s="39" customFormat="1" ht="29.25" customHeight="1" x14ac:dyDescent="0.2">
      <c r="A8" s="98"/>
      <c r="B8" s="1115"/>
      <c r="D8" s="38" t="s">
        <v>12</v>
      </c>
      <c r="E8" s="99" t="s">
        <v>74</v>
      </c>
      <c r="F8" s="21"/>
      <c r="G8" s="96"/>
      <c r="H8" s="38" t="s">
        <v>12</v>
      </c>
      <c r="I8" s="99" t="s">
        <v>72</v>
      </c>
      <c r="J8" s="100"/>
      <c r="K8" s="38" t="s">
        <v>12</v>
      </c>
      <c r="L8" s="99" t="s">
        <v>73</v>
      </c>
      <c r="M8" s="100"/>
      <c r="N8" s="38" t="s">
        <v>12</v>
      </c>
      <c r="O8" s="99" t="s">
        <v>73</v>
      </c>
      <c r="P8" s="100"/>
      <c r="Q8" s="38" t="s">
        <v>12</v>
      </c>
      <c r="R8" s="99" t="s">
        <v>73</v>
      </c>
      <c r="T8" s="38" t="s">
        <v>12</v>
      </c>
      <c r="U8" s="99" t="s">
        <v>73</v>
      </c>
      <c r="V8" s="100"/>
      <c r="W8" s="38" t="s">
        <v>12</v>
      </c>
      <c r="X8" s="99" t="s">
        <v>73</v>
      </c>
    </row>
    <row r="9" spans="1:24" s="25" customFormat="1" ht="4.5" customHeight="1" x14ac:dyDescent="0.2">
      <c r="A9" s="50"/>
      <c r="B9" s="101"/>
      <c r="D9" s="101"/>
      <c r="E9" s="101"/>
      <c r="F9" s="102"/>
      <c r="H9" s="102"/>
      <c r="I9" s="101"/>
      <c r="J9" s="101"/>
      <c r="K9" s="102"/>
      <c r="L9" s="101"/>
      <c r="M9" s="101"/>
      <c r="N9" s="102"/>
      <c r="O9" s="101"/>
      <c r="P9" s="101"/>
      <c r="Q9" s="101"/>
      <c r="R9" s="101"/>
      <c r="T9" s="102"/>
      <c r="U9" s="101"/>
      <c r="V9" s="101"/>
      <c r="W9" s="101"/>
      <c r="X9" s="101"/>
    </row>
    <row r="10" spans="1:24" s="104" customFormat="1" ht="18" customHeight="1" x14ac:dyDescent="0.2">
      <c r="A10" s="103"/>
      <c r="B10" s="35" t="s">
        <v>11</v>
      </c>
      <c r="D10" s="105">
        <v>422621</v>
      </c>
      <c r="E10" s="186">
        <v>21.322762961789447</v>
      </c>
      <c r="F10" s="106"/>
      <c r="G10" s="107"/>
      <c r="H10" s="105">
        <v>375118</v>
      </c>
      <c r="I10" s="186">
        <v>88.759905447197369</v>
      </c>
      <c r="J10" s="108"/>
      <c r="K10" s="105">
        <v>83287</v>
      </c>
      <c r="L10" s="186">
        <v>22.202880160376203</v>
      </c>
      <c r="M10" s="109">
        <v>53364</v>
      </c>
      <c r="N10" s="105">
        <v>137982</v>
      </c>
      <c r="O10" s="186">
        <v>36.783625419201428</v>
      </c>
      <c r="P10" s="107">
        <v>53364</v>
      </c>
      <c r="Q10" s="105">
        <v>85969</v>
      </c>
      <c r="R10" s="186">
        <f t="shared" ref="R10:R27" si="0">Q10*100/H10</f>
        <v>22.917855181569532</v>
      </c>
      <c r="S10" s="110"/>
      <c r="T10" s="105">
        <f t="shared" ref="T10:T27" si="1">K10+N10+Q10</f>
        <v>307238</v>
      </c>
      <c r="U10" s="186">
        <f>T10*100/H10</f>
        <v>81.90436076114716</v>
      </c>
      <c r="V10" s="107">
        <v>53364</v>
      </c>
      <c r="W10" s="105">
        <v>67880</v>
      </c>
      <c r="X10" s="186">
        <f>W10*100/H10</f>
        <v>18.09563923885284</v>
      </c>
    </row>
    <row r="11" spans="1:24" s="104" customFormat="1" ht="18" customHeight="1" x14ac:dyDescent="0.2">
      <c r="A11" s="103"/>
      <c r="B11" s="32" t="s">
        <v>10</v>
      </c>
      <c r="D11" s="111">
        <v>51170</v>
      </c>
      <c r="E11" s="187">
        <v>2.5817121741578535</v>
      </c>
      <c r="F11" s="106"/>
      <c r="G11" s="107"/>
      <c r="H11" s="111">
        <v>46968</v>
      </c>
      <c r="I11" s="187">
        <v>91.788157123314448</v>
      </c>
      <c r="J11" s="108"/>
      <c r="K11" s="111">
        <v>12032</v>
      </c>
      <c r="L11" s="187">
        <v>25.617441662408449</v>
      </c>
      <c r="M11" s="109">
        <v>5161</v>
      </c>
      <c r="N11" s="111">
        <v>14413</v>
      </c>
      <c r="O11" s="187">
        <v>30.686850621699882</v>
      </c>
      <c r="P11" s="107">
        <v>5161</v>
      </c>
      <c r="Q11" s="111">
        <v>12667</v>
      </c>
      <c r="R11" s="187">
        <f t="shared" si="0"/>
        <v>26.969425992164879</v>
      </c>
      <c r="S11" s="110"/>
      <c r="T11" s="111">
        <f t="shared" si="1"/>
        <v>39112</v>
      </c>
      <c r="U11" s="187">
        <f t="shared" ref="U11:U27" si="2">T11*100/H11</f>
        <v>83.2737182762732</v>
      </c>
      <c r="V11" s="107">
        <v>5161</v>
      </c>
      <c r="W11" s="111">
        <v>7856</v>
      </c>
      <c r="X11" s="187">
        <f t="shared" ref="X11:X27" si="3">W11*100/H11</f>
        <v>16.726281723726792</v>
      </c>
    </row>
    <row r="12" spans="1:24" s="104" customFormat="1" ht="18" customHeight="1" x14ac:dyDescent="0.2">
      <c r="A12" s="103"/>
      <c r="B12" s="32" t="s">
        <v>40</v>
      </c>
      <c r="D12" s="111">
        <v>43882</v>
      </c>
      <c r="E12" s="187">
        <v>2.2140061291067994</v>
      </c>
      <c r="F12" s="106"/>
      <c r="G12" s="107"/>
      <c r="H12" s="111">
        <v>40199</v>
      </c>
      <c r="I12" s="187">
        <v>91.607037053917324</v>
      </c>
      <c r="J12" s="108"/>
      <c r="K12" s="111">
        <v>7746</v>
      </c>
      <c r="L12" s="187">
        <v>19.269136048160401</v>
      </c>
      <c r="M12" s="109">
        <v>3593</v>
      </c>
      <c r="N12" s="111">
        <v>10672</v>
      </c>
      <c r="O12" s="187">
        <v>26.547924077713375</v>
      </c>
      <c r="P12" s="107">
        <v>3593</v>
      </c>
      <c r="Q12" s="111">
        <v>13337</v>
      </c>
      <c r="R12" s="187">
        <f t="shared" si="0"/>
        <v>33.177442224930971</v>
      </c>
      <c r="S12" s="110"/>
      <c r="T12" s="111">
        <f t="shared" si="1"/>
        <v>31755</v>
      </c>
      <c r="U12" s="187">
        <f t="shared" si="2"/>
        <v>78.994502350804751</v>
      </c>
      <c r="V12" s="107">
        <v>3593</v>
      </c>
      <c r="W12" s="111">
        <v>8444</v>
      </c>
      <c r="X12" s="187">
        <f t="shared" si="3"/>
        <v>21.005497649195252</v>
      </c>
    </row>
    <row r="13" spans="1:24" s="104" customFormat="1" ht="18" customHeight="1" x14ac:dyDescent="0.2">
      <c r="A13" s="103"/>
      <c r="B13" s="32" t="s">
        <v>41</v>
      </c>
      <c r="D13" s="111">
        <v>39461</v>
      </c>
      <c r="E13" s="187">
        <v>1.9909506371788752</v>
      </c>
      <c r="F13" s="106"/>
      <c r="G13" s="107"/>
      <c r="H13" s="111">
        <v>36020</v>
      </c>
      <c r="I13" s="187">
        <v>91.279997972681883</v>
      </c>
      <c r="J13" s="108"/>
      <c r="K13" s="111">
        <v>7647</v>
      </c>
      <c r="L13" s="187">
        <v>21.229872293170462</v>
      </c>
      <c r="M13" s="109">
        <v>2742</v>
      </c>
      <c r="N13" s="111">
        <v>9949</v>
      </c>
      <c r="O13" s="187">
        <v>27.620766240977236</v>
      </c>
      <c r="P13" s="107">
        <v>2742</v>
      </c>
      <c r="Q13" s="111">
        <v>11895</v>
      </c>
      <c r="R13" s="187">
        <f t="shared" si="0"/>
        <v>33.02332037756802</v>
      </c>
      <c r="S13" s="110"/>
      <c r="T13" s="111">
        <f t="shared" si="1"/>
        <v>29491</v>
      </c>
      <c r="U13" s="187">
        <f t="shared" si="2"/>
        <v>81.873958911715718</v>
      </c>
      <c r="V13" s="107">
        <v>2742</v>
      </c>
      <c r="W13" s="111">
        <v>6529</v>
      </c>
      <c r="X13" s="187">
        <f t="shared" si="3"/>
        <v>18.126041088284286</v>
      </c>
    </row>
    <row r="14" spans="1:24" s="104" customFormat="1" ht="18" customHeight="1" x14ac:dyDescent="0.2">
      <c r="A14" s="103"/>
      <c r="B14" s="32" t="s">
        <v>9</v>
      </c>
      <c r="D14" s="111">
        <v>57712</v>
      </c>
      <c r="E14" s="187">
        <v>2.9117798122923202</v>
      </c>
      <c r="F14" s="106"/>
      <c r="G14" s="107"/>
      <c r="H14" s="111">
        <v>47498</v>
      </c>
      <c r="I14" s="187">
        <v>82.301774327696151</v>
      </c>
      <c r="J14" s="108"/>
      <c r="K14" s="111">
        <v>14115</v>
      </c>
      <c r="L14" s="187">
        <v>29.717040717503895</v>
      </c>
      <c r="M14" s="109">
        <v>7296</v>
      </c>
      <c r="N14" s="111">
        <v>14412</v>
      </c>
      <c r="O14" s="187">
        <v>30.342330203376985</v>
      </c>
      <c r="P14" s="107">
        <v>7296</v>
      </c>
      <c r="Q14" s="111">
        <v>13241</v>
      </c>
      <c r="R14" s="187">
        <f t="shared" si="0"/>
        <v>27.876963240557497</v>
      </c>
      <c r="S14" s="110"/>
      <c r="T14" s="111">
        <f t="shared" si="1"/>
        <v>41768</v>
      </c>
      <c r="U14" s="187">
        <f t="shared" si="2"/>
        <v>87.936334161438381</v>
      </c>
      <c r="V14" s="107">
        <v>7296</v>
      </c>
      <c r="W14" s="111">
        <v>5730</v>
      </c>
      <c r="X14" s="187">
        <f t="shared" si="3"/>
        <v>12.063665838561624</v>
      </c>
    </row>
    <row r="15" spans="1:24" s="104" customFormat="1" ht="18" customHeight="1" x14ac:dyDescent="0.2">
      <c r="A15" s="103"/>
      <c r="B15" s="32" t="s">
        <v>8</v>
      </c>
      <c r="D15" s="111">
        <v>23164</v>
      </c>
      <c r="E15" s="187">
        <v>1.1687078523000296</v>
      </c>
      <c r="F15" s="106"/>
      <c r="G15" s="107"/>
      <c r="H15" s="111">
        <v>22423</v>
      </c>
      <c r="I15" s="187">
        <v>96.801070626834743</v>
      </c>
      <c r="J15" s="108"/>
      <c r="K15" s="111">
        <v>6108</v>
      </c>
      <c r="L15" s="187">
        <v>27.239887615394906</v>
      </c>
      <c r="M15" s="109">
        <v>3462</v>
      </c>
      <c r="N15" s="111">
        <v>7847</v>
      </c>
      <c r="O15" s="187">
        <v>34.995317308121123</v>
      </c>
      <c r="P15" s="107">
        <v>3462</v>
      </c>
      <c r="Q15" s="111">
        <v>4471</v>
      </c>
      <c r="R15" s="187">
        <f t="shared" si="0"/>
        <v>19.939347990902199</v>
      </c>
      <c r="S15" s="110"/>
      <c r="T15" s="111">
        <f t="shared" si="1"/>
        <v>18426</v>
      </c>
      <c r="U15" s="187">
        <f t="shared" si="2"/>
        <v>82.174552914418229</v>
      </c>
      <c r="V15" s="107">
        <v>3462</v>
      </c>
      <c r="W15" s="111">
        <v>3997</v>
      </c>
      <c r="X15" s="187">
        <f t="shared" si="3"/>
        <v>17.825447085581768</v>
      </c>
    </row>
    <row r="16" spans="1:24" s="104" customFormat="1" ht="18" customHeight="1" x14ac:dyDescent="0.2">
      <c r="A16" s="103"/>
      <c r="B16" s="32" t="s">
        <v>7</v>
      </c>
      <c r="D16" s="111">
        <v>146929</v>
      </c>
      <c r="E16" s="187">
        <v>7.413101192824687</v>
      </c>
      <c r="F16" s="106"/>
      <c r="G16" s="107"/>
      <c r="H16" s="111">
        <v>139217</v>
      </c>
      <c r="I16" s="187">
        <v>94.751206364978998</v>
      </c>
      <c r="J16" s="108"/>
      <c r="K16" s="111">
        <v>33351</v>
      </c>
      <c r="L16" s="187">
        <v>23.956126047824618</v>
      </c>
      <c r="M16" s="109">
        <v>14325</v>
      </c>
      <c r="N16" s="111">
        <v>37839</v>
      </c>
      <c r="O16" s="187">
        <v>27.179870274463607</v>
      </c>
      <c r="P16" s="107">
        <v>14325</v>
      </c>
      <c r="Q16" s="111">
        <v>43190</v>
      </c>
      <c r="R16" s="187">
        <f t="shared" si="0"/>
        <v>31.023510059834646</v>
      </c>
      <c r="S16" s="110"/>
      <c r="T16" s="111">
        <f t="shared" si="1"/>
        <v>114380</v>
      </c>
      <c r="U16" s="187">
        <f t="shared" si="2"/>
        <v>82.159506382122871</v>
      </c>
      <c r="V16" s="107">
        <v>14325</v>
      </c>
      <c r="W16" s="111">
        <v>24837</v>
      </c>
      <c r="X16" s="187">
        <f t="shared" si="3"/>
        <v>17.840493617877126</v>
      </c>
    </row>
    <row r="17" spans="1:24" s="104" customFormat="1" ht="18" customHeight="1" x14ac:dyDescent="0.2">
      <c r="A17" s="103"/>
      <c r="B17" s="32" t="s">
        <v>43</v>
      </c>
      <c r="D17" s="111">
        <v>89947</v>
      </c>
      <c r="E17" s="187">
        <v>4.5381525293917617</v>
      </c>
      <c r="F17" s="106"/>
      <c r="G17" s="107"/>
      <c r="H17" s="111">
        <v>86743</v>
      </c>
      <c r="I17" s="187">
        <v>96.437902320255262</v>
      </c>
      <c r="J17" s="108"/>
      <c r="K17" s="111">
        <v>21463</v>
      </c>
      <c r="L17" s="187">
        <v>24.743206944652595</v>
      </c>
      <c r="M17" s="109">
        <v>9188</v>
      </c>
      <c r="N17" s="111">
        <v>22868</v>
      </c>
      <c r="O17" s="187">
        <v>26.362934184890999</v>
      </c>
      <c r="P17" s="107">
        <v>9188</v>
      </c>
      <c r="Q17" s="111">
        <v>25598</v>
      </c>
      <c r="R17" s="187">
        <f t="shared" si="0"/>
        <v>29.510162203290179</v>
      </c>
      <c r="S17" s="110"/>
      <c r="T17" s="111">
        <f t="shared" si="1"/>
        <v>69929</v>
      </c>
      <c r="U17" s="187">
        <f t="shared" si="2"/>
        <v>80.61630333283378</v>
      </c>
      <c r="V17" s="107">
        <v>9188</v>
      </c>
      <c r="W17" s="111">
        <v>16814</v>
      </c>
      <c r="X17" s="187">
        <f t="shared" si="3"/>
        <v>19.383696667166227</v>
      </c>
    </row>
    <row r="18" spans="1:24" s="104" customFormat="1" ht="18" customHeight="1" x14ac:dyDescent="0.2">
      <c r="A18" s="103"/>
      <c r="B18" s="32" t="s">
        <v>44</v>
      </c>
      <c r="D18" s="111">
        <v>354754</v>
      </c>
      <c r="E18" s="187">
        <v>17.898626551322945</v>
      </c>
      <c r="F18" s="106"/>
      <c r="G18" s="107"/>
      <c r="H18" s="111">
        <v>330438</v>
      </c>
      <c r="I18" s="187">
        <v>93.145672776064544</v>
      </c>
      <c r="J18" s="108"/>
      <c r="K18" s="111">
        <v>50612</v>
      </c>
      <c r="L18" s="187">
        <v>15.316640337975656</v>
      </c>
      <c r="M18" s="109">
        <v>34612</v>
      </c>
      <c r="N18" s="111">
        <v>94834</v>
      </c>
      <c r="O18" s="187">
        <v>28.699483715553296</v>
      </c>
      <c r="P18" s="107">
        <v>34612</v>
      </c>
      <c r="Q18" s="111">
        <v>112198</v>
      </c>
      <c r="R18" s="187">
        <f t="shared" si="0"/>
        <v>33.95432728681326</v>
      </c>
      <c r="S18" s="110"/>
      <c r="T18" s="111">
        <f t="shared" si="1"/>
        <v>257644</v>
      </c>
      <c r="U18" s="187">
        <f t="shared" si="2"/>
        <v>77.970451340342208</v>
      </c>
      <c r="V18" s="107">
        <v>34612</v>
      </c>
      <c r="W18" s="111">
        <v>72794</v>
      </c>
      <c r="X18" s="187">
        <f t="shared" si="3"/>
        <v>22.029548659657788</v>
      </c>
    </row>
    <row r="19" spans="1:24" s="104" customFormat="1" ht="18" customHeight="1" x14ac:dyDescent="0.2">
      <c r="A19" s="103"/>
      <c r="B19" s="32" t="s">
        <v>6</v>
      </c>
      <c r="D19" s="111">
        <v>185933</v>
      </c>
      <c r="E19" s="187">
        <v>9.3809945217450093</v>
      </c>
      <c r="F19" s="106"/>
      <c r="G19" s="107"/>
      <c r="H19" s="111">
        <v>169110</v>
      </c>
      <c r="I19" s="187">
        <v>90.952117160482544</v>
      </c>
      <c r="J19" s="108"/>
      <c r="K19" s="111">
        <v>42578</v>
      </c>
      <c r="L19" s="187">
        <v>25.1776949914257</v>
      </c>
      <c r="M19" s="109">
        <v>13397</v>
      </c>
      <c r="N19" s="111">
        <v>54307</v>
      </c>
      <c r="O19" s="187">
        <v>32.113417302347585</v>
      </c>
      <c r="P19" s="107">
        <v>13397</v>
      </c>
      <c r="Q19" s="111">
        <v>47525</v>
      </c>
      <c r="R19" s="187">
        <f t="shared" si="0"/>
        <v>28.103009875229141</v>
      </c>
      <c r="S19" s="110"/>
      <c r="T19" s="111">
        <f t="shared" si="1"/>
        <v>144410</v>
      </c>
      <c r="U19" s="187">
        <f t="shared" si="2"/>
        <v>85.394122169002429</v>
      </c>
      <c r="V19" s="107">
        <v>13397</v>
      </c>
      <c r="W19" s="111">
        <v>24700</v>
      </c>
      <c r="X19" s="187">
        <f t="shared" si="3"/>
        <v>14.605877830997576</v>
      </c>
    </row>
    <row r="20" spans="1:24" s="104" customFormat="1" ht="18" customHeight="1" x14ac:dyDescent="0.2">
      <c r="A20" s="103"/>
      <c r="B20" s="32" t="s">
        <v>5</v>
      </c>
      <c r="D20" s="111">
        <v>56834</v>
      </c>
      <c r="E20" s="187">
        <v>2.8674815264038975</v>
      </c>
      <c r="F20" s="106"/>
      <c r="G20" s="107"/>
      <c r="H20" s="111">
        <v>53876</v>
      </c>
      <c r="I20" s="187">
        <v>94.795368969278954</v>
      </c>
      <c r="J20" s="108"/>
      <c r="K20" s="111">
        <v>12605</v>
      </c>
      <c r="L20" s="187">
        <v>23.396317469745341</v>
      </c>
      <c r="M20" s="109">
        <v>6540</v>
      </c>
      <c r="N20" s="111">
        <v>12817</v>
      </c>
      <c r="O20" s="187">
        <v>23.789813646150421</v>
      </c>
      <c r="P20" s="107">
        <v>6540</v>
      </c>
      <c r="Q20" s="111">
        <v>13495</v>
      </c>
      <c r="R20" s="187">
        <f t="shared" si="0"/>
        <v>25.048258965030811</v>
      </c>
      <c r="S20" s="110"/>
      <c r="T20" s="111">
        <f t="shared" si="1"/>
        <v>38917</v>
      </c>
      <c r="U20" s="187">
        <f t="shared" si="2"/>
        <v>72.234390080926573</v>
      </c>
      <c r="V20" s="107">
        <v>6540</v>
      </c>
      <c r="W20" s="111">
        <v>14959</v>
      </c>
      <c r="X20" s="187">
        <f t="shared" si="3"/>
        <v>27.765609919073427</v>
      </c>
    </row>
    <row r="21" spans="1:24" s="104" customFormat="1" ht="18" customHeight="1" x14ac:dyDescent="0.2">
      <c r="A21" s="103"/>
      <c r="B21" s="32" t="s">
        <v>38</v>
      </c>
      <c r="D21" s="111">
        <v>79633</v>
      </c>
      <c r="E21" s="187">
        <v>4.0177738042742295</v>
      </c>
      <c r="F21" s="106"/>
      <c r="G21" s="107"/>
      <c r="H21" s="111">
        <v>79015</v>
      </c>
      <c r="I21" s="187">
        <v>99.223939823942331</v>
      </c>
      <c r="J21" s="108"/>
      <c r="K21" s="111">
        <v>23912</v>
      </c>
      <c r="L21" s="187">
        <v>30.26260836550022</v>
      </c>
      <c r="M21" s="109">
        <v>13798</v>
      </c>
      <c r="N21" s="111">
        <v>24528</v>
      </c>
      <c r="O21" s="187">
        <v>31.042207175852685</v>
      </c>
      <c r="P21" s="107">
        <v>13798</v>
      </c>
      <c r="Q21" s="111">
        <v>22934</v>
      </c>
      <c r="R21" s="187">
        <f t="shared" si="0"/>
        <v>29.024868695817251</v>
      </c>
      <c r="S21" s="110"/>
      <c r="T21" s="111">
        <f t="shared" si="1"/>
        <v>71374</v>
      </c>
      <c r="U21" s="187">
        <f t="shared" si="2"/>
        <v>90.329684237170156</v>
      </c>
      <c r="V21" s="107">
        <v>13798</v>
      </c>
      <c r="W21" s="111">
        <v>7641</v>
      </c>
      <c r="X21" s="187">
        <f t="shared" si="3"/>
        <v>9.6703157628298424</v>
      </c>
    </row>
    <row r="22" spans="1:24" s="104" customFormat="1" ht="18" customHeight="1" x14ac:dyDescent="0.2">
      <c r="A22" s="103"/>
      <c r="B22" s="32" t="s">
        <v>45</v>
      </c>
      <c r="D22" s="111">
        <v>224953</v>
      </c>
      <c r="E22" s="187">
        <v>11.349695108722525</v>
      </c>
      <c r="F22" s="106"/>
      <c r="G22" s="107"/>
      <c r="H22" s="111">
        <v>224758</v>
      </c>
      <c r="I22" s="187">
        <v>99.913315225847171</v>
      </c>
      <c r="J22" s="108"/>
      <c r="K22" s="111">
        <v>58370</v>
      </c>
      <c r="L22" s="187">
        <v>25.970154566244585</v>
      </c>
      <c r="M22" s="109">
        <v>24812</v>
      </c>
      <c r="N22" s="111">
        <v>63866</v>
      </c>
      <c r="O22" s="187">
        <v>28.415451285382499</v>
      </c>
      <c r="P22" s="107">
        <v>24812</v>
      </c>
      <c r="Q22" s="111">
        <v>50829</v>
      </c>
      <c r="R22" s="187">
        <f t="shared" si="0"/>
        <v>22.61499034517125</v>
      </c>
      <c r="S22" s="110"/>
      <c r="T22" s="111">
        <f t="shared" si="1"/>
        <v>173065</v>
      </c>
      <c r="U22" s="187">
        <f t="shared" si="2"/>
        <v>77.000596196798341</v>
      </c>
      <c r="V22" s="107">
        <v>24812</v>
      </c>
      <c r="W22" s="111">
        <v>51693</v>
      </c>
      <c r="X22" s="187">
        <f t="shared" si="3"/>
        <v>22.999403803201666</v>
      </c>
    </row>
    <row r="23" spans="1:24" s="104" customFormat="1" ht="18" customHeight="1" x14ac:dyDescent="0.2">
      <c r="A23" s="103">
        <v>47094</v>
      </c>
      <c r="B23" s="32" t="s">
        <v>46</v>
      </c>
      <c r="D23" s="111">
        <v>55440</v>
      </c>
      <c r="E23" s="187">
        <v>2.7971491681710257</v>
      </c>
      <c r="F23" s="106"/>
      <c r="G23" s="107"/>
      <c r="H23" s="111">
        <v>50117</v>
      </c>
      <c r="I23" s="187">
        <v>90.398629148629155</v>
      </c>
      <c r="J23" s="108"/>
      <c r="K23" s="111">
        <v>14193</v>
      </c>
      <c r="L23" s="187">
        <v>28.319731827523594</v>
      </c>
      <c r="M23" s="109">
        <v>10064</v>
      </c>
      <c r="N23" s="111">
        <v>17415</v>
      </c>
      <c r="O23" s="187">
        <v>34.748688069916398</v>
      </c>
      <c r="P23" s="107">
        <v>10064</v>
      </c>
      <c r="Q23" s="111">
        <v>12679</v>
      </c>
      <c r="R23" s="187">
        <f t="shared" si="0"/>
        <v>25.298800806113693</v>
      </c>
      <c r="S23" s="110"/>
      <c r="T23" s="111">
        <f t="shared" si="1"/>
        <v>44287</v>
      </c>
      <c r="U23" s="187">
        <f t="shared" si="2"/>
        <v>88.367220703553684</v>
      </c>
      <c r="V23" s="107">
        <v>10064</v>
      </c>
      <c r="W23" s="111">
        <v>5830</v>
      </c>
      <c r="X23" s="187">
        <f t="shared" si="3"/>
        <v>11.632779296446316</v>
      </c>
    </row>
    <row r="24" spans="1:24" s="104" customFormat="1" ht="18" customHeight="1" x14ac:dyDescent="0.2">
      <c r="B24" s="32" t="s">
        <v>47</v>
      </c>
      <c r="D24" s="112">
        <v>21291</v>
      </c>
      <c r="E24" s="187">
        <v>1.0742082059799658</v>
      </c>
      <c r="F24" s="106"/>
      <c r="G24" s="107"/>
      <c r="H24" s="111">
        <v>21233</v>
      </c>
      <c r="I24" s="187">
        <v>99.727584425344048</v>
      </c>
      <c r="J24" s="108"/>
      <c r="K24" s="112">
        <v>3602</v>
      </c>
      <c r="L24" s="187">
        <v>16.964159562944474</v>
      </c>
      <c r="M24" s="109">
        <v>1275</v>
      </c>
      <c r="N24" s="111">
        <v>5939</v>
      </c>
      <c r="O24" s="187">
        <v>27.970611783544484</v>
      </c>
      <c r="P24" s="107">
        <v>1275</v>
      </c>
      <c r="Q24" s="111">
        <v>6472</v>
      </c>
      <c r="R24" s="187">
        <f t="shared" si="0"/>
        <v>30.480855272453258</v>
      </c>
      <c r="S24" s="110"/>
      <c r="T24" s="112">
        <f t="shared" si="1"/>
        <v>16013</v>
      </c>
      <c r="U24" s="187">
        <f t="shared" si="2"/>
        <v>75.415626618942213</v>
      </c>
      <c r="V24" s="107">
        <v>1275</v>
      </c>
      <c r="W24" s="111">
        <v>5220</v>
      </c>
      <c r="X24" s="187">
        <f t="shared" si="3"/>
        <v>24.584373381057787</v>
      </c>
    </row>
    <row r="25" spans="1:24" s="104" customFormat="1" ht="18" customHeight="1" x14ac:dyDescent="0.2">
      <c r="B25" s="32" t="s">
        <v>48</v>
      </c>
      <c r="D25" s="112">
        <v>108983</v>
      </c>
      <c r="E25" s="187">
        <v>5.498587802936199</v>
      </c>
      <c r="F25" s="106"/>
      <c r="G25" s="107"/>
      <c r="H25" s="111">
        <v>108415</v>
      </c>
      <c r="I25" s="187">
        <v>99.478817797271134</v>
      </c>
      <c r="J25" s="108"/>
      <c r="K25" s="112">
        <v>19210</v>
      </c>
      <c r="L25" s="187">
        <v>17.718950329751419</v>
      </c>
      <c r="M25" s="109">
        <v>8030</v>
      </c>
      <c r="N25" s="112">
        <v>25433</v>
      </c>
      <c r="O25" s="187">
        <v>23.458930959738044</v>
      </c>
      <c r="P25" s="107">
        <v>8030</v>
      </c>
      <c r="Q25" s="111">
        <v>34424</v>
      </c>
      <c r="R25" s="187">
        <f t="shared" si="0"/>
        <v>31.752063828805976</v>
      </c>
      <c r="S25" s="110"/>
      <c r="T25" s="112">
        <f t="shared" si="1"/>
        <v>79067</v>
      </c>
      <c r="U25" s="187">
        <f t="shared" si="2"/>
        <v>72.929945118295436</v>
      </c>
      <c r="V25" s="107">
        <v>8030</v>
      </c>
      <c r="W25" s="111">
        <v>29348</v>
      </c>
      <c r="X25" s="187">
        <f t="shared" si="3"/>
        <v>27.070054881704561</v>
      </c>
    </row>
    <row r="26" spans="1:24" s="104" customFormat="1" ht="18" customHeight="1" x14ac:dyDescent="0.2">
      <c r="B26" s="32" t="s">
        <v>49</v>
      </c>
      <c r="D26" s="112">
        <v>14358</v>
      </c>
      <c r="E26" s="188">
        <v>0.72441319907286417</v>
      </c>
      <c r="F26" s="106"/>
      <c r="G26" s="107"/>
      <c r="H26" s="111">
        <v>14352</v>
      </c>
      <c r="I26" s="188">
        <v>99.958211450062677</v>
      </c>
      <c r="J26" s="108"/>
      <c r="K26" s="112">
        <v>2656</v>
      </c>
      <c r="L26" s="187">
        <v>18.506131549609812</v>
      </c>
      <c r="M26" s="109">
        <v>1753</v>
      </c>
      <c r="N26" s="112">
        <v>4230</v>
      </c>
      <c r="O26" s="188">
        <v>29.473244147157189</v>
      </c>
      <c r="P26" s="113">
        <v>1753</v>
      </c>
      <c r="Q26" s="111">
        <v>3659</v>
      </c>
      <c r="R26" s="188">
        <f t="shared" si="0"/>
        <v>25.494704570791527</v>
      </c>
      <c r="S26" s="110"/>
      <c r="T26" s="112">
        <f t="shared" si="1"/>
        <v>10545</v>
      </c>
      <c r="U26" s="188">
        <f t="shared" si="2"/>
        <v>73.474080267558534</v>
      </c>
      <c r="V26" s="113">
        <v>1753</v>
      </c>
      <c r="W26" s="111">
        <v>3807</v>
      </c>
      <c r="X26" s="188">
        <f t="shared" si="3"/>
        <v>26.525919732441473</v>
      </c>
    </row>
    <row r="27" spans="1:24" s="104" customFormat="1" ht="18" customHeight="1" x14ac:dyDescent="0.2">
      <c r="B27" s="31" t="s">
        <v>4</v>
      </c>
      <c r="D27" s="114">
        <v>4953</v>
      </c>
      <c r="E27" s="189">
        <v>0.24989682232956512</v>
      </c>
      <c r="F27" s="106"/>
      <c r="G27" s="107"/>
      <c r="H27" s="115">
        <v>4708</v>
      </c>
      <c r="I27" s="189">
        <v>95.053502927518679</v>
      </c>
      <c r="J27" s="108"/>
      <c r="K27" s="114">
        <v>1164</v>
      </c>
      <c r="L27" s="193">
        <v>24.723874256584537</v>
      </c>
      <c r="M27" s="109">
        <v>384</v>
      </c>
      <c r="N27" s="114">
        <v>1268</v>
      </c>
      <c r="O27" s="189">
        <v>26.93288020390824</v>
      </c>
      <c r="P27" s="113">
        <v>384</v>
      </c>
      <c r="Q27" s="115">
        <v>1007</v>
      </c>
      <c r="R27" s="189">
        <f t="shared" si="0"/>
        <v>21.389124893797792</v>
      </c>
      <c r="S27" s="110"/>
      <c r="T27" s="114">
        <f t="shared" si="1"/>
        <v>3439</v>
      </c>
      <c r="U27" s="189">
        <f t="shared" si="2"/>
        <v>73.045879354290562</v>
      </c>
      <c r="V27" s="113">
        <v>384</v>
      </c>
      <c r="W27" s="115">
        <v>1269</v>
      </c>
      <c r="X27" s="189">
        <f t="shared" si="3"/>
        <v>26.95412064570943</v>
      </c>
    </row>
    <row r="28" spans="1:24" s="25" customFormat="1" ht="4.5" customHeight="1" x14ac:dyDescent="0.2">
      <c r="A28" s="50"/>
      <c r="B28" s="80"/>
      <c r="D28" s="101"/>
      <c r="E28" s="190"/>
      <c r="F28" s="116"/>
      <c r="G28" s="107"/>
      <c r="H28" s="117"/>
      <c r="I28" s="192"/>
      <c r="J28" s="108"/>
      <c r="K28" s="118"/>
      <c r="L28" s="192"/>
      <c r="M28" s="110"/>
      <c r="N28" s="118"/>
      <c r="O28" s="192"/>
      <c r="P28" s="110"/>
      <c r="Q28" s="119"/>
      <c r="R28" s="192"/>
      <c r="S28" s="110"/>
      <c r="T28" s="118"/>
      <c r="U28" s="192"/>
      <c r="V28" s="110"/>
      <c r="W28" s="119"/>
      <c r="X28" s="192"/>
    </row>
    <row r="29" spans="1:24" s="41" customFormat="1" ht="18" customHeight="1" x14ac:dyDescent="0.2">
      <c r="B29" s="24" t="s">
        <v>3</v>
      </c>
      <c r="D29" s="49">
        <f>SUM(D10:D28)</f>
        <v>1982018</v>
      </c>
      <c r="E29" s="191">
        <f>SUM(E10:E27)</f>
        <v>100</v>
      </c>
      <c r="F29" s="120"/>
      <c r="G29" s="107"/>
      <c r="H29" s="49">
        <f>SUM(H10:H28)</f>
        <v>1850208</v>
      </c>
      <c r="I29" s="191">
        <f>H29*100/D29</f>
        <v>93.349707217593377</v>
      </c>
      <c r="J29" s="108"/>
      <c r="K29" s="49">
        <f>SUM(K10:K28)</f>
        <v>414651</v>
      </c>
      <c r="L29" s="191">
        <f>K29*100/H29</f>
        <v>22.411047838945674</v>
      </c>
      <c r="M29" s="110"/>
      <c r="N29" s="49">
        <f>SUM(N10:N28)</f>
        <v>560619</v>
      </c>
      <c r="O29" s="191">
        <f>N29*100/H29</f>
        <v>30.300322990712395</v>
      </c>
      <c r="P29" s="110"/>
      <c r="Q29" s="121">
        <f>SUM(Q10:Q28)</f>
        <v>515590</v>
      </c>
      <c r="R29" s="191">
        <f>Q29*100/H29</f>
        <v>27.866596620488075</v>
      </c>
      <c r="S29" s="110"/>
      <c r="T29" s="49">
        <f>SUM(T10:T27)</f>
        <v>1490860</v>
      </c>
      <c r="U29" s="191">
        <f>T29*100/H29</f>
        <v>80.577967450146147</v>
      </c>
      <c r="V29" s="110"/>
      <c r="W29" s="121">
        <f>SUM(W10:W28)</f>
        <v>359348</v>
      </c>
      <c r="X29" s="191">
        <f>W29*100/H29</f>
        <v>19.422032549853853</v>
      </c>
    </row>
    <row r="30" spans="1:24" s="537" customFormat="1" ht="6.75" customHeight="1" x14ac:dyDescent="0.2">
      <c r="B30" s="185" t="s">
        <v>42</v>
      </c>
      <c r="C30" s="1019"/>
      <c r="D30" s="1019"/>
      <c r="E30" s="1019"/>
      <c r="F30" s="1019"/>
    </row>
    <row r="31" spans="1:24" s="362" customFormat="1" x14ac:dyDescent="0.2">
      <c r="B31" s="185" t="s">
        <v>50</v>
      </c>
      <c r="H31" s="1020"/>
    </row>
    <row r="32" spans="1:24" s="362" customFormat="1" x14ac:dyDescent="0.2"/>
    <row r="33" spans="2:25" s="362" customFormat="1" x14ac:dyDescent="0.2"/>
    <row r="34" spans="2:25" s="362" customFormat="1" x14ac:dyDescent="0.2"/>
    <row r="35" spans="2:25" s="362" customFormat="1" x14ac:dyDescent="0.2"/>
    <row r="36" spans="2:25" s="362" customFormat="1" x14ac:dyDescent="0.2"/>
    <row r="37" spans="2:25" s="362" customFormat="1" x14ac:dyDescent="0.2">
      <c r="B37" s="493" t="s">
        <v>42</v>
      </c>
      <c r="C37" s="493"/>
      <c r="D37" s="493"/>
      <c r="E37" s="493"/>
      <c r="F37" s="493"/>
      <c r="G37" s="493"/>
      <c r="H37" s="493"/>
      <c r="I37" s="493"/>
      <c r="J37" s="493"/>
      <c r="K37" s="857" t="e">
        <f>GETPIVOTDATA("Cuenta número de expedientes",#REF!,"CCAA",$B37,"Grado",K$7)</f>
        <v>#REF!</v>
      </c>
      <c r="L37" s="605" t="e">
        <f t="shared" ref="L37:L38" si="4">K37*100/H37</f>
        <v>#REF!</v>
      </c>
      <c r="M37" s="858">
        <v>1753</v>
      </c>
      <c r="N37" s="857" t="e">
        <f>GETPIVOTDATA("Cuenta número de expedientes",#REF!,"CCAA",$B37,"Grado",N$7)</f>
        <v>#REF!</v>
      </c>
      <c r="O37" s="859" t="e">
        <f t="shared" ref="O37:O38" si="5">N37*100/H37</f>
        <v>#REF!</v>
      </c>
      <c r="P37" s="860">
        <v>1753</v>
      </c>
      <c r="Q37" s="861" t="e">
        <f>GETPIVOTDATA("Cuenta número de expedientes",#REF!,"CCAA",$B37,"Grado",Q$7)</f>
        <v>#REF!</v>
      </c>
      <c r="R37" s="859" t="e">
        <f t="shared" ref="R37:R38" si="6">Q37*100/H37</f>
        <v>#REF!</v>
      </c>
      <c r="S37" s="862"/>
      <c r="T37" s="857" t="e">
        <f t="shared" ref="T37:T38" si="7">K37+N37+Q37</f>
        <v>#REF!</v>
      </c>
      <c r="U37" s="859" t="e">
        <f t="shared" ref="U37:U38" si="8">T37*100/H37</f>
        <v>#REF!</v>
      </c>
      <c r="V37" s="860">
        <v>1753</v>
      </c>
      <c r="W37" s="861" t="e">
        <f>GETPIVOTDATA("Cuenta número de expedientes",#REF!,"CCAA",$B37,"Grado",W$7)</f>
        <v>#REF!</v>
      </c>
      <c r="X37" s="859" t="e">
        <f t="shared" ref="X37:X38" si="9">W37*100/H37</f>
        <v>#REF!</v>
      </c>
      <c r="Y37" s="493"/>
    </row>
    <row r="38" spans="2:25" s="362" customFormat="1" x14ac:dyDescent="0.2">
      <c r="B38" s="493" t="s">
        <v>50</v>
      </c>
      <c r="C38" s="493"/>
      <c r="D38" s="493"/>
      <c r="E38" s="493"/>
      <c r="F38" s="493"/>
      <c r="G38" s="493"/>
      <c r="H38" s="493"/>
      <c r="I38" s="493"/>
      <c r="J38" s="493"/>
      <c r="K38" s="857" t="e">
        <f>GETPIVOTDATA("Cuenta número de expedientes",#REF!,"CCAA",$B38,"Grado",K$7)</f>
        <v>#REF!</v>
      </c>
      <c r="L38" s="605" t="e">
        <f t="shared" si="4"/>
        <v>#REF!</v>
      </c>
      <c r="M38" s="858">
        <v>1753</v>
      </c>
      <c r="N38" s="857" t="e">
        <f>GETPIVOTDATA("Cuenta número de expedientes",#REF!,"CCAA",$B38,"Grado",N$7)</f>
        <v>#REF!</v>
      </c>
      <c r="O38" s="859" t="e">
        <f t="shared" si="5"/>
        <v>#REF!</v>
      </c>
      <c r="P38" s="860">
        <v>1753</v>
      </c>
      <c r="Q38" s="861" t="e">
        <f>GETPIVOTDATA("Cuenta número de expedientes",#REF!,"CCAA",$B38,"Grado",Q$7)</f>
        <v>#REF!</v>
      </c>
      <c r="R38" s="859" t="e">
        <f t="shared" si="6"/>
        <v>#REF!</v>
      </c>
      <c r="S38" s="862"/>
      <c r="T38" s="857" t="e">
        <f t="shared" si="7"/>
        <v>#REF!</v>
      </c>
      <c r="U38" s="859" t="e">
        <f t="shared" si="8"/>
        <v>#REF!</v>
      </c>
      <c r="V38" s="860">
        <v>1753</v>
      </c>
      <c r="W38" s="861" t="e">
        <f>GETPIVOTDATA("Cuenta número de expedientes",#REF!,"CCAA",$B38,"Grado",W$7)</f>
        <v>#REF!</v>
      </c>
      <c r="X38" s="859" t="e">
        <f t="shared" si="9"/>
        <v>#REF!</v>
      </c>
      <c r="Y38" s="493"/>
    </row>
    <row r="39" spans="2:25" s="362" customFormat="1" x14ac:dyDescent="0.2"/>
    <row r="40" spans="2:25" s="362" customFormat="1" x14ac:dyDescent="0.2"/>
    <row r="41" spans="2:25" s="362" customFormat="1" x14ac:dyDescent="0.2"/>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U10:U27 I10:J13 J15:J29 I15:I27">
    <cfRule type="cellIs" dxfId="18" priority="18" stopIfTrue="1" operator="greaterThan">
      <formula>100</formula>
    </cfRule>
  </conditionalFormatting>
  <conditionalFormatting sqref="I14:J14">
    <cfRule type="cellIs" dxfId="17" priority="17" stopIfTrue="1" operator="greaterThan">
      <formula>100</formula>
    </cfRule>
  </conditionalFormatting>
  <conditionalFormatting sqref="R10:R27">
    <cfRule type="cellIs" dxfId="16" priority="16" stopIfTrue="1" operator="greaterThan">
      <formula>100</formula>
    </cfRule>
  </conditionalFormatting>
  <conditionalFormatting sqref="O10:P27 L10:L27">
    <cfRule type="cellIs" dxfId="15" priority="15" stopIfTrue="1" operator="greaterThan">
      <formula>100</formula>
    </cfRule>
  </conditionalFormatting>
  <conditionalFormatting sqref="H10">
    <cfRule type="cellIs" dxfId="14" priority="14" stopIfTrue="1" operator="greaterThan">
      <formula>$D$10</formula>
    </cfRule>
  </conditionalFormatting>
  <conditionalFormatting sqref="H11:H27">
    <cfRule type="cellIs" dxfId="13" priority="13" stopIfTrue="1" operator="greaterThan">
      <formula>$D$10</formula>
    </cfRule>
  </conditionalFormatting>
  <conditionalFormatting sqref="V10:V27">
    <cfRule type="cellIs" dxfId="12" priority="11" stopIfTrue="1" operator="greaterThan">
      <formula>100</formula>
    </cfRule>
  </conditionalFormatting>
  <conditionalFormatting sqref="X10:X27">
    <cfRule type="cellIs" dxfId="11" priority="12" stopIfTrue="1" operator="greaterThan">
      <formula>100</formula>
    </cfRule>
  </conditionalFormatting>
  <conditionalFormatting sqref="U37">
    <cfRule type="cellIs" dxfId="10" priority="10" stopIfTrue="1" operator="greaterThan">
      <formula>100</formula>
    </cfRule>
  </conditionalFormatting>
  <conditionalFormatting sqref="R37">
    <cfRule type="cellIs" dxfId="9" priority="9" stopIfTrue="1" operator="greaterThan">
      <formula>100</formula>
    </cfRule>
  </conditionalFormatting>
  <conditionalFormatting sqref="O37:P37 L37">
    <cfRule type="cellIs" dxfId="8" priority="8" stopIfTrue="1" operator="greaterThan">
      <formula>100</formula>
    </cfRule>
  </conditionalFormatting>
  <conditionalFormatting sqref="V37">
    <cfRule type="cellIs" dxfId="7" priority="6" stopIfTrue="1" operator="greaterThan">
      <formula>100</formula>
    </cfRule>
  </conditionalFormatting>
  <conditionalFormatting sqref="X37">
    <cfRule type="cellIs" dxfId="6" priority="7" stopIfTrue="1" operator="greaterThan">
      <formula>100</formula>
    </cfRule>
  </conditionalFormatting>
  <conditionalFormatting sqref="U38">
    <cfRule type="cellIs" dxfId="5" priority="5" stopIfTrue="1" operator="greaterThan">
      <formula>100</formula>
    </cfRule>
  </conditionalFormatting>
  <conditionalFormatting sqref="R38">
    <cfRule type="cellIs" dxfId="4" priority="4" stopIfTrue="1" operator="greaterThan">
      <formula>100</formula>
    </cfRule>
  </conditionalFormatting>
  <conditionalFormatting sqref="O38:P38 L38">
    <cfRule type="cellIs" dxfId="3" priority="3" stopIfTrue="1" operator="greaterThan">
      <formula>100</formula>
    </cfRule>
  </conditionalFormatting>
  <conditionalFormatting sqref="V38">
    <cfRule type="cellIs" dxfId="2" priority="1" stopIfTrue="1" operator="greaterThan">
      <formula>100</formula>
    </cfRule>
  </conditionalFormatting>
  <conditionalFormatting sqref="X38">
    <cfRule type="cellIs" dxfId="1" priority="2" stopIfTrue="1" operator="greaterThan">
      <formula>100</formula>
    </cfRule>
  </conditionalFormatting>
  <printOptions horizontalCentered="1"/>
  <pageMargins left="0" right="0" top="0.43307086614173229" bottom="0.43307086614173229" header="0" footer="0"/>
  <pageSetup paperSize="9" scale="85"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39.75" customHeight="1" x14ac:dyDescent="0.2">
      <c r="B3" s="1043" t="s">
        <v>412</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56" t="str">
        <f>porsaad!B6</f>
        <v>Situación a 31 de diciembre de 2022</v>
      </c>
      <c r="C4" s="1056"/>
      <c r="D4" s="1056"/>
      <c r="E4" s="1056"/>
      <c r="F4" s="1056"/>
      <c r="G4" s="1056"/>
      <c r="H4" s="1056"/>
      <c r="I4" s="1056"/>
      <c r="J4" s="1056"/>
      <c r="K4" s="1056"/>
      <c r="L4" s="1056"/>
      <c r="M4" s="1056"/>
      <c r="N4" s="1056"/>
      <c r="O4" s="1056"/>
      <c r="P4" s="1056"/>
      <c r="Q4" s="1056"/>
      <c r="R4" s="1056"/>
      <c r="S4" s="1056"/>
      <c r="T4" s="1056"/>
      <c r="U4" s="1056"/>
      <c r="V4" s="1056"/>
      <c r="W4" s="105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9" customFormat="1" ht="19.5" customHeight="1" x14ac:dyDescent="0.2">
      <c r="F6" s="1116" t="s">
        <v>55</v>
      </c>
      <c r="G6" s="1116"/>
      <c r="H6" s="1116"/>
      <c r="I6" s="1116"/>
      <c r="J6" s="1116"/>
      <c r="K6" s="1116"/>
      <c r="L6" s="1116"/>
      <c r="M6" s="1116"/>
      <c r="N6" s="1116"/>
      <c r="O6" s="1116"/>
      <c r="P6" s="1116"/>
      <c r="Q6" s="1116"/>
      <c r="R6" s="1116"/>
      <c r="S6" s="1116"/>
      <c r="T6" s="1116"/>
      <c r="U6" s="1116"/>
      <c r="V6" s="1116"/>
      <c r="W6" s="1116"/>
      <c r="X6" s="542"/>
      <c r="Y6" s="542"/>
    </row>
    <row r="7" spans="2:25" s="519" customFormat="1" ht="64.5" customHeight="1" x14ac:dyDescent="0.2">
      <c r="B7" s="1117" t="s">
        <v>15</v>
      </c>
      <c r="C7" s="543"/>
      <c r="D7" s="544"/>
      <c r="E7" s="543"/>
      <c r="F7" s="1118" t="s">
        <v>35</v>
      </c>
      <c r="G7" s="1118"/>
      <c r="H7" s="1118" t="s">
        <v>36</v>
      </c>
      <c r="I7" s="1118"/>
      <c r="J7" s="1118" t="s">
        <v>51</v>
      </c>
      <c r="K7" s="1118"/>
      <c r="L7" s="1118" t="s">
        <v>37</v>
      </c>
      <c r="M7" s="1118"/>
      <c r="N7" s="1118" t="s">
        <v>199</v>
      </c>
      <c r="O7" s="1118"/>
      <c r="P7" s="544"/>
      <c r="Q7" s="544"/>
    </row>
    <row r="8" spans="2:25" s="543" customFormat="1" ht="20.25" customHeight="1" x14ac:dyDescent="0.2">
      <c r="B8" s="1117"/>
      <c r="C8" s="545"/>
      <c r="D8" s="544"/>
      <c r="E8" s="545"/>
      <c r="F8" s="544" t="s">
        <v>12</v>
      </c>
      <c r="G8" s="544" t="s">
        <v>31</v>
      </c>
      <c r="H8" s="544" t="s">
        <v>12</v>
      </c>
      <c r="I8" s="544" t="s">
        <v>31</v>
      </c>
      <c r="J8" s="544" t="s">
        <v>12</v>
      </c>
      <c r="K8" s="544" t="s">
        <v>31</v>
      </c>
      <c r="L8" s="544" t="s">
        <v>12</v>
      </c>
      <c r="M8" s="544" t="s">
        <v>31</v>
      </c>
      <c r="N8" s="544" t="s">
        <v>12</v>
      </c>
      <c r="O8" s="544" t="s">
        <v>31</v>
      </c>
      <c r="P8" s="544"/>
      <c r="Q8" s="544"/>
    </row>
    <row r="9" spans="2:25" s="545" customFormat="1" ht="8.25" customHeight="1" x14ac:dyDescent="0.2">
      <c r="B9" s="546"/>
      <c r="C9" s="547"/>
      <c r="D9" s="548"/>
      <c r="E9" s="547"/>
      <c r="F9" s="549"/>
      <c r="G9" s="549"/>
      <c r="H9" s="549"/>
      <c r="I9" s="549"/>
      <c r="J9" s="549"/>
      <c r="K9" s="549"/>
      <c r="L9" s="549"/>
      <c r="M9" s="549"/>
      <c r="N9" s="549"/>
      <c r="O9" s="549"/>
      <c r="P9" s="549"/>
      <c r="Q9" s="549"/>
    </row>
    <row r="10" spans="2:25" s="550" customFormat="1" ht="18" customHeight="1" x14ac:dyDescent="0.2">
      <c r="B10" s="532" t="s">
        <v>11</v>
      </c>
      <c r="C10" s="547"/>
      <c r="D10" s="551"/>
      <c r="F10" s="552">
        <f>'31dictsaad'!K10</f>
        <v>83287</v>
      </c>
      <c r="G10" s="553">
        <f t="shared" ref="G10:O29" si="0">F10*100/$N10</f>
        <v>22.202880160376203</v>
      </c>
      <c r="H10" s="552">
        <f>'31dictsaad'!N10</f>
        <v>137982</v>
      </c>
      <c r="I10" s="553">
        <f t="shared" ref="I10:I27" si="1">H10*100/$N10</f>
        <v>36.783625419201428</v>
      </c>
      <c r="J10" s="552">
        <f>'31dictsaad'!Q10</f>
        <v>85969</v>
      </c>
      <c r="K10" s="553">
        <f t="shared" ref="K10:K27" si="2">J10*100/$N10</f>
        <v>22.917855181569532</v>
      </c>
      <c r="L10" s="552">
        <f>'31dictsaad'!W10</f>
        <v>67880</v>
      </c>
      <c r="M10" s="553">
        <f t="shared" ref="M10:M27" si="3">L10*100/$N10</f>
        <v>18.09563923885284</v>
      </c>
      <c r="N10" s="552">
        <f>F10+H10+J10+L10</f>
        <v>375118</v>
      </c>
      <c r="O10" s="553">
        <f>G10+I10+K10+M10</f>
        <v>100</v>
      </c>
      <c r="P10" s="554"/>
      <c r="Q10" s="554"/>
    </row>
    <row r="11" spans="2:25" s="550" customFormat="1" ht="18" customHeight="1" x14ac:dyDescent="0.2">
      <c r="B11" s="532" t="s">
        <v>10</v>
      </c>
      <c r="C11" s="547"/>
      <c r="D11" s="551"/>
      <c r="F11" s="552">
        <f>'31dictsaad'!K11</f>
        <v>12032</v>
      </c>
      <c r="G11" s="553">
        <f t="shared" si="0"/>
        <v>25.617441662408449</v>
      </c>
      <c r="H11" s="552">
        <f>'31dictsaad'!N11</f>
        <v>14413</v>
      </c>
      <c r="I11" s="553">
        <f t="shared" si="1"/>
        <v>30.686850621699882</v>
      </c>
      <c r="J11" s="552">
        <f>'31dictsaad'!Q11</f>
        <v>12667</v>
      </c>
      <c r="K11" s="553">
        <f t="shared" si="2"/>
        <v>26.969425992164879</v>
      </c>
      <c r="L11" s="552">
        <f>'31dictsaad'!W11</f>
        <v>7856</v>
      </c>
      <c r="M11" s="553">
        <f t="shared" si="3"/>
        <v>16.726281723726792</v>
      </c>
      <c r="N11" s="552">
        <f t="shared" ref="N11:O27" si="4">F11+H11+J11+L11</f>
        <v>46968</v>
      </c>
      <c r="O11" s="553">
        <f t="shared" si="4"/>
        <v>100</v>
      </c>
      <c r="P11" s="554"/>
      <c r="Q11" s="554"/>
    </row>
    <row r="12" spans="2:25" s="550" customFormat="1" ht="22.5" customHeight="1" x14ac:dyDescent="0.2">
      <c r="B12" s="532" t="s">
        <v>40</v>
      </c>
      <c r="C12" s="547"/>
      <c r="D12" s="551"/>
      <c r="F12" s="551">
        <f>'31dictsaad'!K12</f>
        <v>7746</v>
      </c>
      <c r="G12" s="553">
        <f t="shared" si="0"/>
        <v>19.269136048160401</v>
      </c>
      <c r="H12" s="551">
        <f>'31dictsaad'!N12</f>
        <v>10672</v>
      </c>
      <c r="I12" s="553">
        <f t="shared" si="1"/>
        <v>26.547924077713375</v>
      </c>
      <c r="J12" s="551">
        <f>'31dictsaad'!Q12</f>
        <v>13337</v>
      </c>
      <c r="K12" s="553">
        <f t="shared" si="2"/>
        <v>33.177442224930971</v>
      </c>
      <c r="L12" s="551">
        <f>'31dictsaad'!W12</f>
        <v>8444</v>
      </c>
      <c r="M12" s="553">
        <f t="shared" si="3"/>
        <v>21.005497649195252</v>
      </c>
      <c r="N12" s="552">
        <f t="shared" si="4"/>
        <v>40199</v>
      </c>
      <c r="O12" s="553">
        <f t="shared" si="4"/>
        <v>100</v>
      </c>
      <c r="P12" s="554"/>
      <c r="Q12" s="554"/>
    </row>
    <row r="13" spans="2:25" s="550" customFormat="1" ht="18" customHeight="1" x14ac:dyDescent="0.2">
      <c r="B13" s="532" t="s">
        <v>41</v>
      </c>
      <c r="C13" s="547"/>
      <c r="D13" s="551"/>
      <c r="F13" s="552">
        <f>'31dictsaad'!K13</f>
        <v>7647</v>
      </c>
      <c r="G13" s="553">
        <f t="shared" si="0"/>
        <v>21.229872293170462</v>
      </c>
      <c r="H13" s="552">
        <f>'31dictsaad'!N13</f>
        <v>9949</v>
      </c>
      <c r="I13" s="553">
        <f t="shared" si="1"/>
        <v>27.620766240977236</v>
      </c>
      <c r="J13" s="552">
        <f>'31dictsaad'!Q13</f>
        <v>11895</v>
      </c>
      <c r="K13" s="553">
        <f t="shared" si="2"/>
        <v>33.02332037756802</v>
      </c>
      <c r="L13" s="552">
        <f>'31dictsaad'!W13</f>
        <v>6529</v>
      </c>
      <c r="M13" s="553">
        <f t="shared" si="3"/>
        <v>18.126041088284286</v>
      </c>
      <c r="N13" s="552">
        <f t="shared" si="4"/>
        <v>36020</v>
      </c>
      <c r="O13" s="553">
        <f t="shared" si="4"/>
        <v>100</v>
      </c>
      <c r="P13" s="554"/>
      <c r="Q13" s="554"/>
    </row>
    <row r="14" spans="2:25" s="550" customFormat="1" ht="18" customHeight="1" x14ac:dyDescent="0.2">
      <c r="B14" s="532" t="s">
        <v>9</v>
      </c>
      <c r="C14" s="547"/>
      <c r="D14" s="551"/>
      <c r="F14" s="552">
        <f>'31dictsaad'!K14</f>
        <v>14115</v>
      </c>
      <c r="G14" s="553">
        <f t="shared" si="0"/>
        <v>29.717040717503895</v>
      </c>
      <c r="H14" s="552">
        <f>'31dictsaad'!N14</f>
        <v>14412</v>
      </c>
      <c r="I14" s="553">
        <f t="shared" si="1"/>
        <v>30.342330203376985</v>
      </c>
      <c r="J14" s="552">
        <f>'31dictsaad'!Q14</f>
        <v>13241</v>
      </c>
      <c r="K14" s="553">
        <f t="shared" si="2"/>
        <v>27.876963240557497</v>
      </c>
      <c r="L14" s="552">
        <f>'31dictsaad'!W14</f>
        <v>5730</v>
      </c>
      <c r="M14" s="553">
        <f t="shared" si="3"/>
        <v>12.063665838561624</v>
      </c>
      <c r="N14" s="552">
        <f t="shared" si="4"/>
        <v>47498</v>
      </c>
      <c r="O14" s="553">
        <f t="shared" si="4"/>
        <v>100</v>
      </c>
      <c r="P14" s="554"/>
      <c r="Q14" s="554"/>
    </row>
    <row r="15" spans="2:25" s="550" customFormat="1" ht="18" customHeight="1" x14ac:dyDescent="0.2">
      <c r="B15" s="532" t="s">
        <v>8</v>
      </c>
      <c r="C15" s="547"/>
      <c r="D15" s="551"/>
      <c r="F15" s="551">
        <f>'31dictsaad'!K15</f>
        <v>6108</v>
      </c>
      <c r="G15" s="553">
        <f t="shared" si="0"/>
        <v>27.239887615394906</v>
      </c>
      <c r="H15" s="551">
        <f>'31dictsaad'!N15</f>
        <v>7847</v>
      </c>
      <c r="I15" s="553">
        <f t="shared" si="1"/>
        <v>34.995317308121123</v>
      </c>
      <c r="J15" s="551">
        <f>'31dictsaad'!Q15</f>
        <v>4471</v>
      </c>
      <c r="K15" s="553">
        <f t="shared" si="2"/>
        <v>19.939347990902199</v>
      </c>
      <c r="L15" s="551">
        <f>'31dictsaad'!W15</f>
        <v>3997</v>
      </c>
      <c r="M15" s="553">
        <f t="shared" si="3"/>
        <v>17.825447085581768</v>
      </c>
      <c r="N15" s="552">
        <f t="shared" si="4"/>
        <v>22423</v>
      </c>
      <c r="O15" s="553">
        <f t="shared" si="4"/>
        <v>100</v>
      </c>
      <c r="P15" s="554"/>
      <c r="Q15" s="554"/>
    </row>
    <row r="16" spans="2:25" s="550" customFormat="1" ht="18" customHeight="1" x14ac:dyDescent="0.2">
      <c r="B16" s="532" t="s">
        <v>7</v>
      </c>
      <c r="C16" s="547"/>
      <c r="D16" s="551"/>
      <c r="F16" s="552">
        <f>'31dictsaad'!K16</f>
        <v>33351</v>
      </c>
      <c r="G16" s="553">
        <f t="shared" si="0"/>
        <v>23.956126047824618</v>
      </c>
      <c r="H16" s="552">
        <f>'31dictsaad'!N16</f>
        <v>37839</v>
      </c>
      <c r="I16" s="553">
        <f t="shared" si="1"/>
        <v>27.179870274463607</v>
      </c>
      <c r="J16" s="552">
        <f>'31dictsaad'!Q16</f>
        <v>43190</v>
      </c>
      <c r="K16" s="553">
        <f t="shared" si="2"/>
        <v>31.023510059834646</v>
      </c>
      <c r="L16" s="552">
        <f>'31dictsaad'!W16</f>
        <v>24837</v>
      </c>
      <c r="M16" s="553">
        <f t="shared" si="3"/>
        <v>17.840493617877126</v>
      </c>
      <c r="N16" s="552">
        <f t="shared" si="4"/>
        <v>139217</v>
      </c>
      <c r="O16" s="553">
        <f t="shared" si="4"/>
        <v>100</v>
      </c>
      <c r="P16" s="554"/>
      <c r="Q16" s="554"/>
    </row>
    <row r="17" spans="2:25" s="550" customFormat="1" ht="18" customHeight="1" x14ac:dyDescent="0.2">
      <c r="B17" s="532" t="s">
        <v>43</v>
      </c>
      <c r="C17" s="547"/>
      <c r="D17" s="551"/>
      <c r="F17" s="552">
        <f>'31dictsaad'!K17</f>
        <v>21463</v>
      </c>
      <c r="G17" s="553">
        <f t="shared" si="0"/>
        <v>24.743206944652595</v>
      </c>
      <c r="H17" s="552">
        <f>'31dictsaad'!N17</f>
        <v>22868</v>
      </c>
      <c r="I17" s="553">
        <f t="shared" si="1"/>
        <v>26.362934184890999</v>
      </c>
      <c r="J17" s="552">
        <f>'31dictsaad'!Q17</f>
        <v>25598</v>
      </c>
      <c r="K17" s="553">
        <f t="shared" si="2"/>
        <v>29.510162203290179</v>
      </c>
      <c r="L17" s="552">
        <f>'31dictsaad'!W17</f>
        <v>16814</v>
      </c>
      <c r="M17" s="553">
        <f t="shared" si="3"/>
        <v>19.383696667166227</v>
      </c>
      <c r="N17" s="552">
        <f t="shared" si="4"/>
        <v>86743</v>
      </c>
      <c r="O17" s="553">
        <f t="shared" si="4"/>
        <v>100</v>
      </c>
      <c r="P17" s="554"/>
      <c r="Q17" s="554"/>
    </row>
    <row r="18" spans="2:25" s="550" customFormat="1" ht="18" customHeight="1" x14ac:dyDescent="0.2">
      <c r="B18" s="532" t="s">
        <v>44</v>
      </c>
      <c r="C18" s="547"/>
      <c r="D18" s="551"/>
      <c r="F18" s="552">
        <f>'31dictsaad'!K18</f>
        <v>50612</v>
      </c>
      <c r="G18" s="553">
        <f t="shared" si="0"/>
        <v>15.316640337975656</v>
      </c>
      <c r="H18" s="552">
        <f>'31dictsaad'!N18</f>
        <v>94834</v>
      </c>
      <c r="I18" s="553">
        <f t="shared" si="1"/>
        <v>28.699483715553296</v>
      </c>
      <c r="J18" s="552">
        <f>'31dictsaad'!Q18</f>
        <v>112198</v>
      </c>
      <c r="K18" s="553">
        <f t="shared" si="2"/>
        <v>33.95432728681326</v>
      </c>
      <c r="L18" s="552">
        <f>'31dictsaad'!W18</f>
        <v>72794</v>
      </c>
      <c r="M18" s="553">
        <f t="shared" si="3"/>
        <v>22.029548659657788</v>
      </c>
      <c r="N18" s="552">
        <f t="shared" si="4"/>
        <v>330438</v>
      </c>
      <c r="O18" s="553">
        <f t="shared" si="4"/>
        <v>100</v>
      </c>
      <c r="P18" s="554"/>
      <c r="Q18" s="554"/>
    </row>
    <row r="19" spans="2:25" s="550" customFormat="1" ht="18" customHeight="1" x14ac:dyDescent="0.2">
      <c r="B19" s="532" t="s">
        <v>6</v>
      </c>
      <c r="C19" s="547"/>
      <c r="D19" s="551"/>
      <c r="F19" s="552">
        <f>'31dictsaad'!K19</f>
        <v>42578</v>
      </c>
      <c r="G19" s="553">
        <f t="shared" si="0"/>
        <v>25.1776949914257</v>
      </c>
      <c r="H19" s="552">
        <f>'31dictsaad'!N19</f>
        <v>54307</v>
      </c>
      <c r="I19" s="553">
        <f>H19*100/$N19</f>
        <v>32.113417302347585</v>
      </c>
      <c r="J19" s="552">
        <f>'31dictsaad'!Q19</f>
        <v>47525</v>
      </c>
      <c r="K19" s="553">
        <f>J19*100/$N19</f>
        <v>28.103009875229141</v>
      </c>
      <c r="L19" s="552">
        <f>'31dictsaad'!W19</f>
        <v>24700</v>
      </c>
      <c r="M19" s="553">
        <f t="shared" si="3"/>
        <v>14.605877830997576</v>
      </c>
      <c r="N19" s="552">
        <f t="shared" si="4"/>
        <v>169110</v>
      </c>
      <c r="O19" s="553">
        <f t="shared" si="4"/>
        <v>100</v>
      </c>
      <c r="P19" s="554"/>
      <c r="Q19" s="554"/>
    </row>
    <row r="20" spans="2:25" s="550" customFormat="1" ht="18" customHeight="1" x14ac:dyDescent="0.2">
      <c r="B20" s="532" t="s">
        <v>5</v>
      </c>
      <c r="C20" s="547"/>
      <c r="D20" s="551"/>
      <c r="F20" s="552">
        <f>'31dictsaad'!K20</f>
        <v>12605</v>
      </c>
      <c r="G20" s="553">
        <f t="shared" si="0"/>
        <v>23.396317469745341</v>
      </c>
      <c r="H20" s="552">
        <f>'31dictsaad'!N20</f>
        <v>12817</v>
      </c>
      <c r="I20" s="553">
        <f>H20*100/$N20</f>
        <v>23.789813646150421</v>
      </c>
      <c r="J20" s="552">
        <f>'31dictsaad'!Q20</f>
        <v>13495</v>
      </c>
      <c r="K20" s="553">
        <f>J20*100/$N20</f>
        <v>25.048258965030811</v>
      </c>
      <c r="L20" s="552">
        <f>'31dictsaad'!W20</f>
        <v>14959</v>
      </c>
      <c r="M20" s="553">
        <f t="shared" si="3"/>
        <v>27.765609919073427</v>
      </c>
      <c r="N20" s="552">
        <f t="shared" si="4"/>
        <v>53876</v>
      </c>
      <c r="O20" s="553">
        <f t="shared" si="4"/>
        <v>100</v>
      </c>
      <c r="P20" s="554"/>
      <c r="Q20" s="554"/>
    </row>
    <row r="21" spans="2:25" s="550" customFormat="1" ht="18" customHeight="1" x14ac:dyDescent="0.2">
      <c r="B21" s="532" t="s">
        <v>38</v>
      </c>
      <c r="C21" s="547"/>
      <c r="D21" s="551"/>
      <c r="F21" s="552">
        <f>'31dictsaad'!K21</f>
        <v>23912</v>
      </c>
      <c r="G21" s="553">
        <f t="shared" si="0"/>
        <v>30.26260836550022</v>
      </c>
      <c r="H21" s="552">
        <f>'31dictsaad'!N21</f>
        <v>24528</v>
      </c>
      <c r="I21" s="553">
        <f>H21*100/$N21</f>
        <v>31.042207175852685</v>
      </c>
      <c r="J21" s="552">
        <f>'31dictsaad'!Q21</f>
        <v>22934</v>
      </c>
      <c r="K21" s="553">
        <f>J21*100/$N21</f>
        <v>29.024868695817251</v>
      </c>
      <c r="L21" s="552">
        <f>'31dictsaad'!W21</f>
        <v>7641</v>
      </c>
      <c r="M21" s="553">
        <f t="shared" si="3"/>
        <v>9.6703157628298424</v>
      </c>
      <c r="N21" s="552">
        <f t="shared" si="4"/>
        <v>79015</v>
      </c>
      <c r="O21" s="553">
        <f t="shared" si="4"/>
        <v>100</v>
      </c>
      <c r="P21" s="554"/>
      <c r="Q21" s="554"/>
    </row>
    <row r="22" spans="2:25" s="550" customFormat="1" ht="21" customHeight="1" x14ac:dyDescent="0.2">
      <c r="B22" s="532" t="s">
        <v>45</v>
      </c>
      <c r="C22" s="547"/>
      <c r="D22" s="551"/>
      <c r="F22" s="552">
        <f>'31dictsaad'!K22</f>
        <v>58370</v>
      </c>
      <c r="G22" s="553">
        <f t="shared" si="0"/>
        <v>25.970154566244585</v>
      </c>
      <c r="H22" s="552">
        <f>'31dictsaad'!N22</f>
        <v>63866</v>
      </c>
      <c r="I22" s="553">
        <f>H22*100/$N22</f>
        <v>28.415451285382499</v>
      </c>
      <c r="J22" s="552">
        <f>'31dictsaad'!Q22</f>
        <v>50829</v>
      </c>
      <c r="K22" s="553">
        <f>J22*100/$N22</f>
        <v>22.61499034517125</v>
      </c>
      <c r="L22" s="552">
        <f>'31dictsaad'!W22</f>
        <v>51693</v>
      </c>
      <c r="M22" s="553">
        <f t="shared" si="3"/>
        <v>22.999403803201666</v>
      </c>
      <c r="N22" s="552">
        <f t="shared" si="4"/>
        <v>224758</v>
      </c>
      <c r="O22" s="553">
        <f t="shared" si="4"/>
        <v>100</v>
      </c>
      <c r="P22" s="554"/>
      <c r="Q22" s="554"/>
    </row>
    <row r="23" spans="2:25" s="550" customFormat="1" ht="18" customHeight="1" x14ac:dyDescent="0.2">
      <c r="B23" s="532" t="s">
        <v>46</v>
      </c>
      <c r="C23" s="547"/>
      <c r="D23" s="551"/>
      <c r="F23" s="552">
        <f>'31dictsaad'!K23</f>
        <v>14193</v>
      </c>
      <c r="G23" s="553">
        <f t="shared" si="0"/>
        <v>28.319731827523594</v>
      </c>
      <c r="H23" s="552">
        <f>'31dictsaad'!N23</f>
        <v>17415</v>
      </c>
      <c r="I23" s="553">
        <f>H23*100/$N23</f>
        <v>34.748688069916398</v>
      </c>
      <c r="J23" s="552">
        <f>'31dictsaad'!Q23</f>
        <v>12679</v>
      </c>
      <c r="K23" s="553">
        <f>J23*100/$N23</f>
        <v>25.298800806113693</v>
      </c>
      <c r="L23" s="552">
        <f>'31dictsaad'!W23</f>
        <v>5830</v>
      </c>
      <c r="M23" s="553">
        <f t="shared" si="3"/>
        <v>11.632779296446316</v>
      </c>
      <c r="N23" s="552">
        <f t="shared" si="4"/>
        <v>50117</v>
      </c>
      <c r="O23" s="553">
        <f t="shared" si="4"/>
        <v>100</v>
      </c>
      <c r="P23" s="554"/>
      <c r="Q23" s="554"/>
    </row>
    <row r="24" spans="2:25" s="550" customFormat="1" ht="22.5" customHeight="1" x14ac:dyDescent="0.2">
      <c r="B24" s="532" t="s">
        <v>47</v>
      </c>
      <c r="C24" s="547"/>
      <c r="D24" s="551"/>
      <c r="F24" s="551">
        <f>'31dictsaad'!K24</f>
        <v>3602</v>
      </c>
      <c r="G24" s="555">
        <f t="shared" si="0"/>
        <v>16.964159562944474</v>
      </c>
      <c r="H24" s="551">
        <f>'31dictsaad'!N24</f>
        <v>5939</v>
      </c>
      <c r="I24" s="553">
        <f t="shared" si="1"/>
        <v>27.970611783544484</v>
      </c>
      <c r="J24" s="551">
        <f>'31dictsaad'!Q24</f>
        <v>6472</v>
      </c>
      <c r="K24" s="553">
        <f t="shared" si="2"/>
        <v>30.480855272453258</v>
      </c>
      <c r="L24" s="551">
        <f>'31dictsaad'!W24</f>
        <v>5220</v>
      </c>
      <c r="M24" s="553">
        <f t="shared" si="3"/>
        <v>24.584373381057787</v>
      </c>
      <c r="N24" s="551">
        <f t="shared" si="4"/>
        <v>21233</v>
      </c>
      <c r="O24" s="553">
        <f t="shared" si="4"/>
        <v>100</v>
      </c>
      <c r="P24" s="554"/>
      <c r="Q24" s="554"/>
    </row>
    <row r="25" spans="2:25" s="550" customFormat="1" ht="18" customHeight="1" x14ac:dyDescent="0.2">
      <c r="B25" s="532" t="s">
        <v>48</v>
      </c>
      <c r="C25" s="547"/>
      <c r="D25" s="551"/>
      <c r="F25" s="551">
        <f>'31dictsaad'!K25</f>
        <v>19210</v>
      </c>
      <c r="G25" s="555">
        <f t="shared" si="0"/>
        <v>17.718950329751419</v>
      </c>
      <c r="H25" s="551">
        <f>'31dictsaad'!N25</f>
        <v>25433</v>
      </c>
      <c r="I25" s="553">
        <f t="shared" si="1"/>
        <v>23.458930959738044</v>
      </c>
      <c r="J25" s="551">
        <f>'31dictsaad'!Q25</f>
        <v>34424</v>
      </c>
      <c r="K25" s="553">
        <f t="shared" si="2"/>
        <v>31.752063828805976</v>
      </c>
      <c r="L25" s="551">
        <f>'31dictsaad'!W25</f>
        <v>29348</v>
      </c>
      <c r="M25" s="553">
        <f t="shared" si="3"/>
        <v>27.070054881704561</v>
      </c>
      <c r="N25" s="551">
        <f t="shared" si="4"/>
        <v>108415</v>
      </c>
      <c r="O25" s="553">
        <f t="shared" si="4"/>
        <v>100</v>
      </c>
      <c r="P25" s="554"/>
      <c r="Q25" s="554"/>
    </row>
    <row r="26" spans="2:25" s="550" customFormat="1" ht="18" customHeight="1" x14ac:dyDescent="0.2">
      <c r="B26" s="532" t="s">
        <v>49</v>
      </c>
      <c r="C26" s="547"/>
      <c r="D26" s="551"/>
      <c r="F26" s="551">
        <f>'31dictsaad'!K26</f>
        <v>2656</v>
      </c>
      <c r="G26" s="555">
        <f t="shared" si="0"/>
        <v>18.506131549609812</v>
      </c>
      <c r="H26" s="551">
        <f>'31dictsaad'!N26</f>
        <v>4230</v>
      </c>
      <c r="I26" s="553">
        <f t="shared" si="1"/>
        <v>29.473244147157189</v>
      </c>
      <c r="J26" s="551">
        <f>'31dictsaad'!Q26</f>
        <v>3659</v>
      </c>
      <c r="K26" s="553">
        <f t="shared" si="2"/>
        <v>25.494704570791527</v>
      </c>
      <c r="L26" s="551">
        <f>'31dictsaad'!W26</f>
        <v>3807</v>
      </c>
      <c r="M26" s="553">
        <f t="shared" si="3"/>
        <v>26.525919732441473</v>
      </c>
      <c r="N26" s="551">
        <f t="shared" si="4"/>
        <v>14352</v>
      </c>
      <c r="O26" s="553">
        <f t="shared" si="4"/>
        <v>100</v>
      </c>
      <c r="P26" s="554"/>
      <c r="Q26" s="554"/>
    </row>
    <row r="27" spans="2:25" s="550" customFormat="1" ht="18" customHeight="1" x14ac:dyDescent="0.2">
      <c r="B27" s="532" t="s">
        <v>4</v>
      </c>
      <c r="C27" s="547"/>
      <c r="D27" s="551"/>
      <c r="F27" s="551">
        <f>'31dictsaad'!K27</f>
        <v>1164</v>
      </c>
      <c r="G27" s="555">
        <f t="shared" si="0"/>
        <v>24.723874256584537</v>
      </c>
      <c r="H27" s="551">
        <f>'31dictsaad'!N27</f>
        <v>1268</v>
      </c>
      <c r="I27" s="553">
        <f t="shared" si="1"/>
        <v>26.93288020390824</v>
      </c>
      <c r="J27" s="551">
        <f>'31dictsaad'!Q27</f>
        <v>1007</v>
      </c>
      <c r="K27" s="553">
        <f t="shared" si="2"/>
        <v>21.389124893797792</v>
      </c>
      <c r="L27" s="551">
        <f>'31dictsaad'!W27</f>
        <v>1269</v>
      </c>
      <c r="M27" s="553">
        <f t="shared" si="3"/>
        <v>26.95412064570943</v>
      </c>
      <c r="N27" s="552">
        <f t="shared" si="4"/>
        <v>4708</v>
      </c>
      <c r="O27" s="553">
        <f t="shared" si="4"/>
        <v>100</v>
      </c>
      <c r="P27" s="554"/>
      <c r="Q27" s="554"/>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x14ac:dyDescent="0.2">
      <c r="B29" s="790" t="s">
        <v>3</v>
      </c>
      <c r="C29" s="547"/>
      <c r="D29" s="559"/>
      <c r="F29" s="533">
        <f>SUM(F10:F27)</f>
        <v>414651</v>
      </c>
      <c r="G29" s="560">
        <f t="shared" si="0"/>
        <v>22.411047838945674</v>
      </c>
      <c r="H29" s="533">
        <f>SUM(H10:H27)</f>
        <v>560619</v>
      </c>
      <c r="I29" s="560">
        <f t="shared" si="0"/>
        <v>30.300322990712395</v>
      </c>
      <c r="J29" s="533">
        <f>SUM(J10:J27)</f>
        <v>515590</v>
      </c>
      <c r="K29" s="560">
        <f t="shared" si="0"/>
        <v>27.866596620488075</v>
      </c>
      <c r="L29" s="533">
        <f>SUM(L10:L27)</f>
        <v>359348</v>
      </c>
      <c r="M29" s="560">
        <f t="shared" si="0"/>
        <v>19.422032549853853</v>
      </c>
      <c r="N29" s="533">
        <f>SUM(N10:N27)</f>
        <v>1850208</v>
      </c>
      <c r="O29" s="560">
        <f t="shared" si="0"/>
        <v>100</v>
      </c>
      <c r="P29" s="560"/>
      <c r="Q29" s="560"/>
    </row>
    <row r="30" spans="2:25" s="550" customFormat="1" ht="20.25" customHeight="1" x14ac:dyDescent="0.2">
      <c r="B30" s="532" t="s">
        <v>3</v>
      </c>
      <c r="C30" s="561"/>
      <c r="D30" s="533">
        <f>SUM(D10:D29)</f>
        <v>0</v>
      </c>
      <c r="E30" s="562"/>
      <c r="F30" s="533">
        <f>SUM(F10:F27)</f>
        <v>414651</v>
      </c>
      <c r="G30" s="563">
        <f>F30*100/$N30</f>
        <v>22.411047838945674</v>
      </c>
      <c r="H30" s="533">
        <f>SUM(H10:H27)</f>
        <v>560619</v>
      </c>
      <c r="I30" s="563">
        <f>H30*100/$N30</f>
        <v>30.300322990712395</v>
      </c>
      <c r="J30" s="533">
        <f>SUM(J10:J27)</f>
        <v>515590</v>
      </c>
      <c r="K30" s="563">
        <f>J30*100/$N30</f>
        <v>27.866596620488075</v>
      </c>
      <c r="L30" s="533">
        <f>SUM(L10:L28)</f>
        <v>359348</v>
      </c>
      <c r="M30" s="563">
        <f>L30*100/$N30</f>
        <v>19.422032549853853</v>
      </c>
      <c r="N30" s="533">
        <f>F30+H30+J30+L30</f>
        <v>1850208</v>
      </c>
      <c r="O30" s="563">
        <f>G30+I30+K30+M30</f>
        <v>99.999999999999986</v>
      </c>
      <c r="P30" s="564"/>
      <c r="Q30" s="564" t="e">
        <f>(N30/D30)</f>
        <v>#DIV/0!</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1:25" x14ac:dyDescent="0.2">
      <c r="A33" s="136"/>
      <c r="B33" s="791" t="s">
        <v>50</v>
      </c>
      <c r="F33" s="178"/>
      <c r="G33" s="178"/>
      <c r="H33" s="178"/>
      <c r="I33" s="178"/>
      <c r="J33" s="178"/>
      <c r="K33" s="178"/>
      <c r="L33" s="178"/>
      <c r="M33" s="178"/>
      <c r="N33" s="178"/>
      <c r="O33" s="178"/>
      <c r="P33" s="178"/>
      <c r="Q33" s="178"/>
      <c r="R33" s="178"/>
      <c r="S33" s="178"/>
      <c r="T33" s="178"/>
      <c r="U33" s="178"/>
    </row>
    <row r="34" spans="1:25" x14ac:dyDescent="0.2">
      <c r="F34" s="47"/>
      <c r="G34" s="47"/>
      <c r="H34" s="47"/>
      <c r="I34" s="47"/>
      <c r="J34" s="47"/>
    </row>
    <row r="36" spans="1:25" x14ac:dyDescent="0.2">
      <c r="D36" s="18"/>
      <c r="T36" s="136"/>
      <c r="U36" s="136"/>
      <c r="X36" s="1"/>
      <c r="Y36" s="1"/>
    </row>
    <row r="37" spans="1:25" x14ac:dyDescent="0.2">
      <c r="T37" s="136"/>
      <c r="U37" s="136"/>
      <c r="X37" s="1"/>
      <c r="Y37" s="1"/>
    </row>
    <row r="38" spans="1:25" x14ac:dyDescent="0.2">
      <c r="T38" s="136"/>
      <c r="U38" s="136"/>
      <c r="X38" s="1"/>
      <c r="Y38" s="1"/>
    </row>
    <row r="39" spans="1:25" x14ac:dyDescent="0.2">
      <c r="T39" s="136"/>
      <c r="U39" s="136"/>
      <c r="X39" s="1"/>
      <c r="Y39" s="1"/>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1: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1:25" s="44" customFormat="1" ht="49.5" customHeight="1" x14ac:dyDescent="0.2">
      <c r="B2" s="122"/>
      <c r="C2" s="122"/>
      <c r="D2" s="122"/>
      <c r="E2" s="122"/>
      <c r="F2" s="122"/>
      <c r="G2" s="122"/>
      <c r="H2" s="122"/>
      <c r="I2" s="122"/>
      <c r="J2" s="122"/>
      <c r="K2" s="122"/>
      <c r="X2" s="92"/>
      <c r="Y2" s="92"/>
    </row>
    <row r="3" spans="1:25" s="7" customFormat="1" ht="19.5" x14ac:dyDescent="0.2">
      <c r="B3" s="1043" t="s">
        <v>413</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1:25" s="7" customFormat="1" ht="14.25" customHeight="1" x14ac:dyDescent="0.2">
      <c r="B4" s="1056" t="str">
        <f>porsaad!B6</f>
        <v>Situación a 31 de diciembre de 2022</v>
      </c>
      <c r="C4" s="1056"/>
      <c r="D4" s="1056"/>
      <c r="E4" s="1056"/>
      <c r="F4" s="1056"/>
      <c r="G4" s="1056"/>
      <c r="H4" s="1056"/>
      <c r="I4" s="1056"/>
      <c r="J4" s="1056"/>
      <c r="K4" s="1056"/>
      <c r="L4" s="1056"/>
      <c r="M4" s="1056"/>
      <c r="N4" s="1056"/>
      <c r="O4" s="1056"/>
      <c r="P4" s="1056"/>
      <c r="Q4" s="1056"/>
      <c r="R4" s="1056"/>
      <c r="S4" s="1056"/>
      <c r="T4" s="1056"/>
      <c r="U4" s="1056"/>
      <c r="V4" s="1056"/>
      <c r="W4" s="1056"/>
      <c r="X4" s="8"/>
      <c r="Y4" s="8"/>
    </row>
    <row r="5" spans="1: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1:25" s="519" customFormat="1" ht="19.5" customHeight="1" x14ac:dyDescent="0.2">
      <c r="A6" s="518"/>
      <c r="F6" s="1116" t="s">
        <v>55</v>
      </c>
      <c r="G6" s="1116"/>
      <c r="H6" s="1116"/>
      <c r="I6" s="1116"/>
      <c r="J6" s="1116"/>
      <c r="K6" s="1116"/>
      <c r="L6" s="1116"/>
      <c r="M6" s="1116"/>
      <c r="N6" s="1116"/>
      <c r="O6" s="1116"/>
      <c r="P6" s="1116"/>
      <c r="Q6" s="1116"/>
      <c r="R6" s="1116"/>
      <c r="S6" s="1116"/>
      <c r="T6" s="1116"/>
      <c r="U6" s="1116"/>
      <c r="V6" s="1116"/>
      <c r="W6" s="1116"/>
      <c r="X6" s="542"/>
      <c r="Y6" s="542"/>
    </row>
    <row r="7" spans="1:25" s="519" customFormat="1" ht="64.5" customHeight="1" x14ac:dyDescent="0.2">
      <c r="A7" s="518"/>
      <c r="B7" s="1117" t="s">
        <v>15</v>
      </c>
      <c r="C7" s="543"/>
      <c r="D7" s="544"/>
      <c r="E7" s="543"/>
      <c r="F7" s="1118" t="s">
        <v>35</v>
      </c>
      <c r="G7" s="1118"/>
      <c r="H7" s="1118" t="s">
        <v>36</v>
      </c>
      <c r="I7" s="1118"/>
      <c r="J7" s="1118" t="s">
        <v>51</v>
      </c>
      <c r="K7" s="1118"/>
      <c r="L7" s="1118"/>
      <c r="M7" s="1118"/>
      <c r="N7" s="1118" t="s">
        <v>234</v>
      </c>
      <c r="O7" s="1118"/>
      <c r="P7" s="544"/>
      <c r="Q7" s="544"/>
    </row>
    <row r="8" spans="1:25" s="543" customFormat="1" ht="20.25" customHeight="1" x14ac:dyDescent="0.2">
      <c r="A8" s="628"/>
      <c r="B8" s="1117"/>
      <c r="C8" s="545"/>
      <c r="D8" s="544"/>
      <c r="E8" s="545"/>
      <c r="F8" s="544" t="s">
        <v>12</v>
      </c>
      <c r="G8" s="544" t="s">
        <v>31</v>
      </c>
      <c r="H8" s="544" t="s">
        <v>12</v>
      </c>
      <c r="I8" s="544" t="s">
        <v>31</v>
      </c>
      <c r="J8" s="544" t="s">
        <v>12</v>
      </c>
      <c r="K8" s="544" t="s">
        <v>31</v>
      </c>
      <c r="L8" s="544"/>
      <c r="M8" s="544"/>
      <c r="N8" s="544" t="s">
        <v>12</v>
      </c>
      <c r="O8" s="544" t="s">
        <v>31</v>
      </c>
      <c r="P8" s="544"/>
      <c r="Q8" s="544"/>
    </row>
    <row r="9" spans="1:25" s="545" customFormat="1" ht="8.25" customHeight="1" x14ac:dyDescent="0.2">
      <c r="A9" s="629"/>
      <c r="B9" s="546"/>
      <c r="C9" s="547"/>
      <c r="D9" s="548"/>
      <c r="E9" s="547"/>
      <c r="F9" s="549"/>
      <c r="G9" s="549"/>
      <c r="H9" s="549"/>
      <c r="I9" s="549"/>
      <c r="J9" s="549"/>
      <c r="K9" s="549"/>
      <c r="L9" s="549"/>
      <c r="M9" s="549"/>
      <c r="N9" s="549"/>
      <c r="O9" s="549"/>
      <c r="P9" s="549"/>
      <c r="Q9" s="549"/>
    </row>
    <row r="10" spans="1:25" s="550" customFormat="1" ht="18" customHeight="1" x14ac:dyDescent="0.2">
      <c r="A10" s="630"/>
      <c r="B10" s="532" t="s">
        <v>11</v>
      </c>
      <c r="C10" s="547"/>
      <c r="D10" s="551"/>
      <c r="F10" s="552">
        <f>'31dictsaad'!K10</f>
        <v>83287</v>
      </c>
      <c r="G10" s="553">
        <f t="shared" ref="G10:O29" si="0">F10*100/$N10</f>
        <v>27.108300405548793</v>
      </c>
      <c r="H10" s="552">
        <f>'31dictsaad'!N10</f>
        <v>137982</v>
      </c>
      <c r="I10" s="553">
        <f t="shared" ref="I10:I27" si="1">H10*100/$N10</f>
        <v>44.910460294625011</v>
      </c>
      <c r="J10" s="552">
        <f>'31dictsaad'!Q10</f>
        <v>85969</v>
      </c>
      <c r="K10" s="553">
        <f t="shared" ref="K10:K27" si="2">J10*100/$N10</f>
        <v>27.981239299826193</v>
      </c>
      <c r="L10" s="552"/>
      <c r="M10" s="553"/>
      <c r="N10" s="552">
        <f>F10+H10+J10+L10</f>
        <v>307238</v>
      </c>
      <c r="O10" s="553">
        <f>G10+I10+K10+M10</f>
        <v>100</v>
      </c>
      <c r="P10" s="554"/>
      <c r="Q10" s="554"/>
    </row>
    <row r="11" spans="1:25" s="550" customFormat="1" ht="18" customHeight="1" x14ac:dyDescent="0.2">
      <c r="A11" s="630"/>
      <c r="B11" s="532" t="s">
        <v>10</v>
      </c>
      <c r="C11" s="547"/>
      <c r="D11" s="551"/>
      <c r="F11" s="552">
        <f>'31dictsaad'!K11</f>
        <v>12032</v>
      </c>
      <c r="G11" s="553">
        <f t="shared" si="0"/>
        <v>30.762937205972591</v>
      </c>
      <c r="H11" s="552">
        <f>'31dictsaad'!N11</f>
        <v>14413</v>
      </c>
      <c r="I11" s="553">
        <f t="shared" si="1"/>
        <v>36.850582941296786</v>
      </c>
      <c r="J11" s="552">
        <f>'31dictsaad'!Q11</f>
        <v>12667</v>
      </c>
      <c r="K11" s="553">
        <f t="shared" si="2"/>
        <v>32.386479852730616</v>
      </c>
      <c r="L11" s="552"/>
      <c r="M11" s="553"/>
      <c r="N11" s="552">
        <f t="shared" ref="N11:O27" si="3">F11+H11+J11+L11</f>
        <v>39112</v>
      </c>
      <c r="O11" s="553">
        <f t="shared" si="3"/>
        <v>100</v>
      </c>
      <c r="P11" s="554"/>
      <c r="Q11" s="554"/>
    </row>
    <row r="12" spans="1:25" s="550" customFormat="1" ht="22.5" customHeight="1" x14ac:dyDescent="0.2">
      <c r="A12" s="630"/>
      <c r="B12" s="532" t="s">
        <v>40</v>
      </c>
      <c r="C12" s="547"/>
      <c r="D12" s="551"/>
      <c r="F12" s="551">
        <f>'31dictsaad'!K12</f>
        <v>7746</v>
      </c>
      <c r="G12" s="553">
        <f t="shared" si="0"/>
        <v>24.393008974964573</v>
      </c>
      <c r="H12" s="551">
        <f>'31dictsaad'!N12</f>
        <v>10672</v>
      </c>
      <c r="I12" s="553">
        <f t="shared" si="1"/>
        <v>33.607305936073061</v>
      </c>
      <c r="J12" s="551">
        <f>'31dictsaad'!Q12</f>
        <v>13337</v>
      </c>
      <c r="K12" s="553">
        <f t="shared" si="2"/>
        <v>41.999685088962366</v>
      </c>
      <c r="L12" s="551"/>
      <c r="M12" s="553"/>
      <c r="N12" s="552">
        <f t="shared" si="3"/>
        <v>31755</v>
      </c>
      <c r="O12" s="553">
        <f t="shared" si="3"/>
        <v>100</v>
      </c>
      <c r="P12" s="554"/>
      <c r="Q12" s="554"/>
    </row>
    <row r="13" spans="1:25" s="550" customFormat="1" ht="18" customHeight="1" x14ac:dyDescent="0.2">
      <c r="A13" s="630"/>
      <c r="B13" s="532" t="s">
        <v>41</v>
      </c>
      <c r="C13" s="547"/>
      <c r="D13" s="551"/>
      <c r="F13" s="552">
        <f>'31dictsaad'!K13</f>
        <v>7647</v>
      </c>
      <c r="G13" s="553">
        <f t="shared" si="0"/>
        <v>25.929944728900342</v>
      </c>
      <c r="H13" s="552">
        <f>'31dictsaad'!N13</f>
        <v>9949</v>
      </c>
      <c r="I13" s="553">
        <f t="shared" si="1"/>
        <v>33.735715981146789</v>
      </c>
      <c r="J13" s="552">
        <f>'31dictsaad'!Q13</f>
        <v>11895</v>
      </c>
      <c r="K13" s="553">
        <f t="shared" si="2"/>
        <v>40.334339289952865</v>
      </c>
      <c r="L13" s="552"/>
      <c r="M13" s="553"/>
      <c r="N13" s="552">
        <f t="shared" si="3"/>
        <v>29491</v>
      </c>
      <c r="O13" s="553">
        <f t="shared" si="3"/>
        <v>100</v>
      </c>
      <c r="P13" s="554"/>
      <c r="Q13" s="554"/>
    </row>
    <row r="14" spans="1:25" s="550" customFormat="1" ht="18" customHeight="1" x14ac:dyDescent="0.2">
      <c r="A14" s="630"/>
      <c r="B14" s="532" t="s">
        <v>9</v>
      </c>
      <c r="C14" s="547"/>
      <c r="D14" s="551"/>
      <c r="F14" s="552">
        <f>'31dictsaad'!K14</f>
        <v>14115</v>
      </c>
      <c r="G14" s="553">
        <f t="shared" si="0"/>
        <v>33.79381344570006</v>
      </c>
      <c r="H14" s="552">
        <f>'31dictsaad'!N14</f>
        <v>14412</v>
      </c>
      <c r="I14" s="553">
        <f t="shared" si="1"/>
        <v>34.504884121815742</v>
      </c>
      <c r="J14" s="552">
        <f>'31dictsaad'!Q14</f>
        <v>13241</v>
      </c>
      <c r="K14" s="553">
        <f t="shared" si="2"/>
        <v>31.701302432484198</v>
      </c>
      <c r="L14" s="552"/>
      <c r="M14" s="553"/>
      <c r="N14" s="552">
        <f t="shared" si="3"/>
        <v>41768</v>
      </c>
      <c r="O14" s="553">
        <f t="shared" si="3"/>
        <v>100</v>
      </c>
      <c r="P14" s="554"/>
      <c r="Q14" s="554"/>
    </row>
    <row r="15" spans="1:25" s="550" customFormat="1" ht="18" customHeight="1" x14ac:dyDescent="0.2">
      <c r="A15" s="630"/>
      <c r="B15" s="532" t="s">
        <v>8</v>
      </c>
      <c r="C15" s="547"/>
      <c r="D15" s="551"/>
      <c r="F15" s="551">
        <f>'31dictsaad'!K15</f>
        <v>6108</v>
      </c>
      <c r="G15" s="553">
        <f t="shared" si="0"/>
        <v>33.148811462064472</v>
      </c>
      <c r="H15" s="551">
        <f>'31dictsaad'!N15</f>
        <v>7847</v>
      </c>
      <c r="I15" s="553">
        <f t="shared" si="1"/>
        <v>42.586562466080537</v>
      </c>
      <c r="J15" s="551">
        <f>'31dictsaad'!Q15</f>
        <v>4471</v>
      </c>
      <c r="K15" s="553">
        <f t="shared" si="2"/>
        <v>24.264626071854988</v>
      </c>
      <c r="L15" s="551"/>
      <c r="M15" s="553"/>
      <c r="N15" s="552">
        <f t="shared" si="3"/>
        <v>18426</v>
      </c>
      <c r="O15" s="553">
        <f t="shared" si="3"/>
        <v>100</v>
      </c>
      <c r="P15" s="554"/>
      <c r="Q15" s="554"/>
    </row>
    <row r="16" spans="1:25" s="550" customFormat="1" ht="18" customHeight="1" x14ac:dyDescent="0.2">
      <c r="A16" s="630"/>
      <c r="B16" s="532" t="s">
        <v>7</v>
      </c>
      <c r="C16" s="547"/>
      <c r="D16" s="551"/>
      <c r="F16" s="552">
        <f>'31dictsaad'!K16</f>
        <v>33351</v>
      </c>
      <c r="G16" s="553">
        <f t="shared" si="0"/>
        <v>29.158069592586116</v>
      </c>
      <c r="H16" s="552">
        <f>'31dictsaad'!N16</f>
        <v>37839</v>
      </c>
      <c r="I16" s="553">
        <f t="shared" si="1"/>
        <v>33.081832488197236</v>
      </c>
      <c r="J16" s="552">
        <f>'31dictsaad'!Q16</f>
        <v>43190</v>
      </c>
      <c r="K16" s="553">
        <f t="shared" si="2"/>
        <v>37.760097919216648</v>
      </c>
      <c r="L16" s="552"/>
      <c r="M16" s="553"/>
      <c r="N16" s="552">
        <f t="shared" si="3"/>
        <v>114380</v>
      </c>
      <c r="O16" s="553">
        <f t="shared" si="3"/>
        <v>100</v>
      </c>
      <c r="P16" s="554"/>
      <c r="Q16" s="554"/>
    </row>
    <row r="17" spans="1:25" s="550" customFormat="1" ht="18" customHeight="1" x14ac:dyDescent="0.2">
      <c r="A17" s="630"/>
      <c r="B17" s="532" t="s">
        <v>43</v>
      </c>
      <c r="C17" s="547"/>
      <c r="D17" s="551"/>
      <c r="F17" s="552">
        <f>'31dictsaad'!K17</f>
        <v>21463</v>
      </c>
      <c r="G17" s="553">
        <f t="shared" si="0"/>
        <v>30.692559596161821</v>
      </c>
      <c r="H17" s="552">
        <f>'31dictsaad'!N17</f>
        <v>22868</v>
      </c>
      <c r="I17" s="553">
        <f t="shared" si="1"/>
        <v>32.701740336627154</v>
      </c>
      <c r="J17" s="552">
        <f>'31dictsaad'!Q17</f>
        <v>25598</v>
      </c>
      <c r="K17" s="553">
        <f t="shared" si="2"/>
        <v>36.605700067211025</v>
      </c>
      <c r="L17" s="552"/>
      <c r="M17" s="553"/>
      <c r="N17" s="552">
        <f t="shared" si="3"/>
        <v>69929</v>
      </c>
      <c r="O17" s="553">
        <f t="shared" si="3"/>
        <v>100</v>
      </c>
      <c r="P17" s="554"/>
      <c r="Q17" s="554"/>
    </row>
    <row r="18" spans="1:25" s="550" customFormat="1" ht="18" customHeight="1" x14ac:dyDescent="0.2">
      <c r="A18" s="630"/>
      <c r="B18" s="532" t="s">
        <v>44</v>
      </c>
      <c r="C18" s="547"/>
      <c r="D18" s="551"/>
      <c r="F18" s="552">
        <f>'31dictsaad'!K18</f>
        <v>50612</v>
      </c>
      <c r="G18" s="553">
        <f t="shared" si="0"/>
        <v>19.644160158979055</v>
      </c>
      <c r="H18" s="552">
        <f>'31dictsaad'!N18</f>
        <v>94834</v>
      </c>
      <c r="I18" s="553">
        <f t="shared" si="1"/>
        <v>36.808153886758475</v>
      </c>
      <c r="J18" s="552">
        <f>'31dictsaad'!Q18</f>
        <v>112198</v>
      </c>
      <c r="K18" s="553">
        <f t="shared" si="2"/>
        <v>43.547685954262469</v>
      </c>
      <c r="L18" s="552"/>
      <c r="M18" s="553"/>
      <c r="N18" s="552">
        <f t="shared" si="3"/>
        <v>257644</v>
      </c>
      <c r="O18" s="553">
        <f t="shared" si="3"/>
        <v>100</v>
      </c>
      <c r="P18" s="554"/>
      <c r="Q18" s="554"/>
    </row>
    <row r="19" spans="1:25" s="550" customFormat="1" ht="18" customHeight="1" x14ac:dyDescent="0.2">
      <c r="A19" s="630"/>
      <c r="B19" s="532" t="s">
        <v>6</v>
      </c>
      <c r="C19" s="547"/>
      <c r="D19" s="551"/>
      <c r="F19" s="552">
        <f>'31dictsaad'!K19</f>
        <v>42578</v>
      </c>
      <c r="G19" s="553">
        <f t="shared" si="0"/>
        <v>29.48410774877086</v>
      </c>
      <c r="H19" s="552">
        <f>'31dictsaad'!N19</f>
        <v>54307</v>
      </c>
      <c r="I19" s="553">
        <f>H19*100/$N19</f>
        <v>37.606121459732705</v>
      </c>
      <c r="J19" s="552">
        <f>'31dictsaad'!Q19</f>
        <v>47525</v>
      </c>
      <c r="K19" s="553">
        <f>J19*100/$N19</f>
        <v>32.909770791496435</v>
      </c>
      <c r="L19" s="552"/>
      <c r="M19" s="553"/>
      <c r="N19" s="552">
        <f t="shared" si="3"/>
        <v>144410</v>
      </c>
      <c r="O19" s="553">
        <f t="shared" si="3"/>
        <v>100</v>
      </c>
      <c r="P19" s="554"/>
      <c r="Q19" s="554"/>
    </row>
    <row r="20" spans="1:25" s="550" customFormat="1" ht="18" customHeight="1" x14ac:dyDescent="0.2">
      <c r="A20" s="630"/>
      <c r="B20" s="532" t="s">
        <v>5</v>
      </c>
      <c r="C20" s="547"/>
      <c r="D20" s="551"/>
      <c r="F20" s="552">
        <f>'31dictsaad'!K20</f>
        <v>12605</v>
      </c>
      <c r="G20" s="553">
        <f t="shared" si="0"/>
        <v>32.389444201762728</v>
      </c>
      <c r="H20" s="552">
        <f>'31dictsaad'!N20</f>
        <v>12817</v>
      </c>
      <c r="I20" s="553">
        <f>H20*100/$N20</f>
        <v>32.934193283141042</v>
      </c>
      <c r="J20" s="552">
        <f>'31dictsaad'!Q20</f>
        <v>13495</v>
      </c>
      <c r="K20" s="553">
        <f>J20*100/$N20</f>
        <v>34.67636251509623</v>
      </c>
      <c r="L20" s="552"/>
      <c r="M20" s="553"/>
      <c r="N20" s="552">
        <f t="shared" si="3"/>
        <v>38917</v>
      </c>
      <c r="O20" s="553">
        <f t="shared" si="3"/>
        <v>100</v>
      </c>
      <c r="P20" s="554"/>
      <c r="Q20" s="554"/>
    </row>
    <row r="21" spans="1:25" s="550" customFormat="1" ht="18" customHeight="1" x14ac:dyDescent="0.2">
      <c r="A21" s="630"/>
      <c r="B21" s="532" t="s">
        <v>38</v>
      </c>
      <c r="C21" s="547"/>
      <c r="D21" s="551"/>
      <c r="F21" s="552">
        <f>'31dictsaad'!K21</f>
        <v>23912</v>
      </c>
      <c r="G21" s="553">
        <f t="shared" si="0"/>
        <v>33.502395830414436</v>
      </c>
      <c r="H21" s="552">
        <f>'31dictsaad'!N21</f>
        <v>24528</v>
      </c>
      <c r="I21" s="553">
        <f>H21*100/$N21</f>
        <v>34.365455207778744</v>
      </c>
      <c r="J21" s="552">
        <f>'31dictsaad'!Q21</f>
        <v>22934</v>
      </c>
      <c r="K21" s="553">
        <f>J21*100/$N21</f>
        <v>32.13214896180682</v>
      </c>
      <c r="L21" s="552"/>
      <c r="M21" s="553"/>
      <c r="N21" s="552">
        <f t="shared" si="3"/>
        <v>71374</v>
      </c>
      <c r="O21" s="553">
        <f t="shared" si="3"/>
        <v>100</v>
      </c>
      <c r="P21" s="554"/>
      <c r="Q21" s="554"/>
    </row>
    <row r="22" spans="1:25" s="550" customFormat="1" ht="21" customHeight="1" x14ac:dyDescent="0.2">
      <c r="A22" s="630"/>
      <c r="B22" s="532" t="s">
        <v>45</v>
      </c>
      <c r="C22" s="547"/>
      <c r="D22" s="551"/>
      <c r="F22" s="552">
        <f>'31dictsaad'!K22</f>
        <v>58370</v>
      </c>
      <c r="G22" s="553">
        <f t="shared" si="0"/>
        <v>33.727212319070873</v>
      </c>
      <c r="H22" s="552">
        <f>'31dictsaad'!N22</f>
        <v>63866</v>
      </c>
      <c r="I22" s="553">
        <f>H22*100/$N22</f>
        <v>36.902897755178692</v>
      </c>
      <c r="J22" s="552">
        <f>'31dictsaad'!Q22</f>
        <v>50829</v>
      </c>
      <c r="K22" s="553">
        <f>J22*100/$N22</f>
        <v>29.369889925750442</v>
      </c>
      <c r="L22" s="552"/>
      <c r="M22" s="553"/>
      <c r="N22" s="552">
        <f t="shared" si="3"/>
        <v>173065</v>
      </c>
      <c r="O22" s="553">
        <f t="shared" si="3"/>
        <v>100</v>
      </c>
      <c r="P22" s="554"/>
      <c r="Q22" s="554"/>
    </row>
    <row r="23" spans="1:25" s="550" customFormat="1" ht="18" customHeight="1" x14ac:dyDescent="0.2">
      <c r="A23" s="630"/>
      <c r="B23" s="532" t="s">
        <v>46</v>
      </c>
      <c r="C23" s="547"/>
      <c r="D23" s="551"/>
      <c r="F23" s="552">
        <f>'31dictsaad'!K23</f>
        <v>14193</v>
      </c>
      <c r="G23" s="553">
        <f t="shared" si="0"/>
        <v>32.047779258021542</v>
      </c>
      <c r="H23" s="552">
        <f>'31dictsaad'!N23</f>
        <v>17415</v>
      </c>
      <c r="I23" s="553">
        <f>H23*100/$N23</f>
        <v>39.323051911396121</v>
      </c>
      <c r="J23" s="552">
        <f>'31dictsaad'!Q23</f>
        <v>12679</v>
      </c>
      <c r="K23" s="553">
        <f>J23*100/$N23</f>
        <v>28.629168830582337</v>
      </c>
      <c r="L23" s="552"/>
      <c r="M23" s="553"/>
      <c r="N23" s="552">
        <f t="shared" si="3"/>
        <v>44287</v>
      </c>
      <c r="O23" s="553">
        <f t="shared" si="3"/>
        <v>100</v>
      </c>
      <c r="P23" s="554"/>
      <c r="Q23" s="554"/>
    </row>
    <row r="24" spans="1:25" s="550" customFormat="1" ht="22.5" customHeight="1" x14ac:dyDescent="0.2">
      <c r="A24" s="630"/>
      <c r="B24" s="532" t="s">
        <v>47</v>
      </c>
      <c r="C24" s="547"/>
      <c r="D24" s="551"/>
      <c r="F24" s="551">
        <f>'31dictsaad'!K24</f>
        <v>3602</v>
      </c>
      <c r="G24" s="555">
        <f t="shared" si="0"/>
        <v>22.494223443452196</v>
      </c>
      <c r="H24" s="551">
        <f>'31dictsaad'!N24</f>
        <v>5939</v>
      </c>
      <c r="I24" s="553">
        <f t="shared" si="1"/>
        <v>37.088615499906325</v>
      </c>
      <c r="J24" s="551">
        <f>'31dictsaad'!Q24</f>
        <v>6472</v>
      </c>
      <c r="K24" s="553">
        <f t="shared" si="2"/>
        <v>40.417161056641476</v>
      </c>
      <c r="L24" s="551"/>
      <c r="M24" s="553"/>
      <c r="N24" s="551">
        <f t="shared" si="3"/>
        <v>16013</v>
      </c>
      <c r="O24" s="553">
        <f t="shared" si="3"/>
        <v>100</v>
      </c>
      <c r="P24" s="554"/>
      <c r="Q24" s="554"/>
    </row>
    <row r="25" spans="1:25" s="550" customFormat="1" ht="18" customHeight="1" x14ac:dyDescent="0.2">
      <c r="A25" s="630"/>
      <c r="B25" s="532" t="s">
        <v>48</v>
      </c>
      <c r="C25" s="547"/>
      <c r="D25" s="551"/>
      <c r="F25" s="551">
        <f>'31dictsaad'!K25</f>
        <v>19210</v>
      </c>
      <c r="G25" s="555">
        <f t="shared" si="0"/>
        <v>24.295850354762418</v>
      </c>
      <c r="H25" s="551">
        <f>'31dictsaad'!N25</f>
        <v>25433</v>
      </c>
      <c r="I25" s="553">
        <f t="shared" si="1"/>
        <v>32.166390529550888</v>
      </c>
      <c r="J25" s="551">
        <f>'31dictsaad'!Q25</f>
        <v>34424</v>
      </c>
      <c r="K25" s="553">
        <f t="shared" si="2"/>
        <v>43.537759115686697</v>
      </c>
      <c r="L25" s="551"/>
      <c r="M25" s="553"/>
      <c r="N25" s="551">
        <f t="shared" si="3"/>
        <v>79067</v>
      </c>
      <c r="O25" s="553">
        <f t="shared" si="3"/>
        <v>100</v>
      </c>
      <c r="P25" s="554"/>
      <c r="Q25" s="554"/>
    </row>
    <row r="26" spans="1:25" s="550" customFormat="1" ht="18" customHeight="1" x14ac:dyDescent="0.2">
      <c r="A26" s="630"/>
      <c r="B26" s="532" t="s">
        <v>49</v>
      </c>
      <c r="C26" s="547"/>
      <c r="D26" s="551"/>
      <c r="F26" s="551">
        <f>'31dictsaad'!K26</f>
        <v>2656</v>
      </c>
      <c r="G26" s="555">
        <f t="shared" si="0"/>
        <v>25.187292555713608</v>
      </c>
      <c r="H26" s="551">
        <f>'31dictsaad'!N26</f>
        <v>4230</v>
      </c>
      <c r="I26" s="553">
        <f t="shared" si="1"/>
        <v>40.11379800853485</v>
      </c>
      <c r="J26" s="551">
        <f>'31dictsaad'!Q26</f>
        <v>3659</v>
      </c>
      <c r="K26" s="553">
        <f t="shared" si="2"/>
        <v>34.698909435751538</v>
      </c>
      <c r="L26" s="551"/>
      <c r="M26" s="553"/>
      <c r="N26" s="551">
        <f t="shared" si="3"/>
        <v>10545</v>
      </c>
      <c r="O26" s="553">
        <f t="shared" si="3"/>
        <v>100</v>
      </c>
      <c r="P26" s="554"/>
      <c r="Q26" s="554"/>
    </row>
    <row r="27" spans="1:25" s="550" customFormat="1" ht="18" customHeight="1" x14ac:dyDescent="0.2">
      <c r="A27" s="630"/>
      <c r="B27" s="532" t="s">
        <v>4</v>
      </c>
      <c r="C27" s="547"/>
      <c r="D27" s="551"/>
      <c r="F27" s="551">
        <f>'31dictsaad'!K27</f>
        <v>1164</v>
      </c>
      <c r="G27" s="555">
        <f t="shared" si="0"/>
        <v>33.847048560628089</v>
      </c>
      <c r="H27" s="551">
        <f>'31dictsaad'!N27</f>
        <v>1268</v>
      </c>
      <c r="I27" s="553">
        <f t="shared" si="1"/>
        <v>36.871183483570803</v>
      </c>
      <c r="J27" s="551">
        <f>'31dictsaad'!Q27</f>
        <v>1007</v>
      </c>
      <c r="K27" s="553">
        <f t="shared" si="2"/>
        <v>29.281767955801104</v>
      </c>
      <c r="L27" s="551"/>
      <c r="M27" s="553"/>
      <c r="N27" s="552">
        <f t="shared" si="3"/>
        <v>3439</v>
      </c>
      <c r="O27" s="553">
        <f t="shared" si="3"/>
        <v>99.999999999999986</v>
      </c>
      <c r="P27" s="554"/>
      <c r="Q27" s="554"/>
    </row>
    <row r="28" spans="1:25" s="550" customFormat="1" ht="8.25" customHeight="1" x14ac:dyDescent="0.2">
      <c r="A28" s="630"/>
      <c r="B28" s="556"/>
      <c r="C28" s="547"/>
      <c r="D28" s="557"/>
      <c r="F28" s="551"/>
      <c r="G28" s="558"/>
      <c r="H28" s="551"/>
      <c r="I28" s="558"/>
      <c r="J28" s="551"/>
      <c r="K28" s="558"/>
      <c r="L28" s="551"/>
      <c r="M28" s="558"/>
      <c r="N28" s="552"/>
      <c r="O28" s="554"/>
      <c r="P28" s="554"/>
      <c r="Q28" s="558"/>
    </row>
    <row r="29" spans="1:25" s="550" customFormat="1" x14ac:dyDescent="0.2">
      <c r="B29" s="772" t="s">
        <v>3</v>
      </c>
      <c r="C29" s="547"/>
      <c r="D29" s="559"/>
      <c r="F29" s="533">
        <f>SUM(F10:F27)</f>
        <v>414651</v>
      </c>
      <c r="G29" s="560">
        <f t="shared" si="0"/>
        <v>27.812873106797419</v>
      </c>
      <c r="H29" s="533">
        <f>SUM(H10:H27)</f>
        <v>560619</v>
      </c>
      <c r="I29" s="560">
        <f t="shared" si="0"/>
        <v>37.603732074104876</v>
      </c>
      <c r="J29" s="533">
        <f>SUM(J10:J27)</f>
        <v>515590</v>
      </c>
      <c r="K29" s="560">
        <f t="shared" si="0"/>
        <v>34.583394819097705</v>
      </c>
      <c r="L29" s="533"/>
      <c r="M29" s="560"/>
      <c r="N29" s="533">
        <f>SUM(N10:N27)</f>
        <v>1490860</v>
      </c>
      <c r="O29" s="560">
        <f t="shared" si="0"/>
        <v>100</v>
      </c>
      <c r="P29" s="560"/>
      <c r="Q29" s="560"/>
    </row>
    <row r="30" spans="1:25" s="550" customFormat="1" ht="20.25" customHeight="1" x14ac:dyDescent="0.2">
      <c r="B30" s="532" t="s">
        <v>3</v>
      </c>
      <c r="C30" s="561"/>
      <c r="D30" s="533">
        <f>SUM(D10:D29)</f>
        <v>0</v>
      </c>
      <c r="E30" s="562"/>
      <c r="F30" s="533">
        <f>SUM(F10:F27)</f>
        <v>414651</v>
      </c>
      <c r="G30" s="563">
        <f>F30*100/$N30</f>
        <v>27.812873106797419</v>
      </c>
      <c r="H30" s="533">
        <f>SUM(H10:H27)</f>
        <v>560619</v>
      </c>
      <c r="I30" s="563">
        <f>H30*100/$N30</f>
        <v>37.603732074104876</v>
      </c>
      <c r="J30" s="533">
        <f>SUM(J10:J27)</f>
        <v>515590</v>
      </c>
      <c r="K30" s="563">
        <f>J30*100/$N30</f>
        <v>34.583394819097705</v>
      </c>
      <c r="L30" s="533">
        <f>SUM(L10:L28)</f>
        <v>0</v>
      </c>
      <c r="M30" s="563">
        <f>L30*100/$N30</f>
        <v>0</v>
      </c>
      <c r="N30" s="533">
        <f>F30+H30+J30+L30</f>
        <v>1490860</v>
      </c>
      <c r="O30" s="563">
        <f>G30+I30+K30+M30</f>
        <v>100</v>
      </c>
      <c r="P30" s="564"/>
      <c r="Q30" s="564" t="e">
        <f>(N30/D30)</f>
        <v>#DIV/0!</v>
      </c>
    </row>
    <row r="31" spans="1: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1: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262" customWidth="1"/>
    <col min="2" max="2" width="28.7109375" style="262" customWidth="1"/>
    <col min="3" max="3" width="0.7109375" style="262" customWidth="1"/>
    <col min="4" max="4" width="11.85546875" style="262" customWidth="1"/>
    <col min="5" max="5" width="7.7109375" style="262" customWidth="1"/>
    <col min="6" max="6" width="0.42578125" style="262" customWidth="1"/>
    <col min="7" max="7" width="16.5703125" style="262" customWidth="1"/>
    <col min="8" max="8" width="7.28515625" style="262" customWidth="1"/>
    <col min="9" max="9" width="0.7109375" style="262" customWidth="1"/>
    <col min="10" max="10" width="10.42578125" style="262" customWidth="1"/>
    <col min="11" max="11" width="9.5703125" style="262" customWidth="1"/>
    <col min="12" max="12" width="9.42578125" style="262" customWidth="1"/>
    <col min="13" max="19" width="11.42578125" style="262"/>
    <col min="20" max="20" width="2.28515625" style="262" customWidth="1"/>
    <col min="21" max="16384" width="11.42578125" style="262"/>
  </cols>
  <sheetData>
    <row r="1" spans="1:260" s="2" customFormat="1" ht="9" customHeight="1" x14ac:dyDescent="0.2">
      <c r="A1" s="202"/>
      <c r="B1" s="203"/>
      <c r="C1" s="204"/>
      <c r="D1" s="202"/>
      <c r="E1" s="202"/>
      <c r="F1" s="204"/>
      <c r="G1" s="202"/>
      <c r="H1" s="202"/>
      <c r="I1" s="204"/>
      <c r="J1" s="202"/>
      <c r="K1" s="202"/>
      <c r="L1" s="265"/>
      <c r="M1" s="265"/>
      <c r="N1" s="265"/>
      <c r="O1" s="265"/>
      <c r="P1" s="202"/>
      <c r="Q1" s="202"/>
      <c r="R1" s="202"/>
      <c r="S1" s="265"/>
      <c r="T1" s="265"/>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2"/>
      <c r="EU1" s="202"/>
      <c r="EV1" s="202"/>
      <c r="EW1" s="202"/>
      <c r="EX1" s="202"/>
      <c r="EY1" s="202"/>
      <c r="EZ1" s="202"/>
      <c r="FA1" s="202"/>
      <c r="FB1" s="202"/>
      <c r="FC1" s="202"/>
      <c r="FD1" s="202"/>
      <c r="FE1" s="202"/>
      <c r="FF1" s="202"/>
      <c r="FG1" s="202"/>
      <c r="FH1" s="202"/>
      <c r="FI1" s="202"/>
      <c r="FJ1" s="202"/>
      <c r="FK1" s="202"/>
      <c r="FL1" s="202"/>
      <c r="FM1" s="202"/>
      <c r="FN1" s="202"/>
      <c r="FO1" s="202"/>
      <c r="FP1" s="202"/>
      <c r="FQ1" s="202"/>
      <c r="FR1" s="202"/>
      <c r="FS1" s="202"/>
      <c r="FT1" s="202"/>
      <c r="FU1" s="202"/>
      <c r="FV1" s="202"/>
      <c r="FW1" s="202"/>
      <c r="FX1" s="202"/>
      <c r="FY1" s="202"/>
      <c r="FZ1" s="202"/>
      <c r="GA1" s="202"/>
      <c r="GB1" s="202"/>
      <c r="GC1" s="202"/>
      <c r="GD1" s="202"/>
      <c r="GE1" s="202"/>
      <c r="GF1" s="202"/>
      <c r="GG1" s="202"/>
      <c r="GH1" s="202"/>
      <c r="GI1" s="202"/>
      <c r="GJ1" s="202"/>
      <c r="GK1" s="202"/>
      <c r="GL1" s="202"/>
      <c r="GM1" s="202"/>
      <c r="GN1" s="202"/>
      <c r="GO1" s="202"/>
      <c r="GP1" s="202"/>
      <c r="GQ1" s="202"/>
      <c r="GR1" s="202"/>
      <c r="GS1" s="202"/>
      <c r="GT1" s="202"/>
      <c r="GU1" s="202"/>
      <c r="GV1" s="202"/>
      <c r="GW1" s="202"/>
      <c r="GX1" s="202"/>
      <c r="GY1" s="202"/>
      <c r="GZ1" s="202"/>
      <c r="HA1" s="202"/>
      <c r="HB1" s="202"/>
      <c r="HC1" s="202"/>
      <c r="HD1" s="202"/>
      <c r="HE1" s="202"/>
      <c r="HF1" s="202"/>
      <c r="HG1" s="202"/>
      <c r="HH1" s="202"/>
      <c r="HI1" s="202"/>
      <c r="HJ1" s="202"/>
      <c r="HK1" s="202"/>
      <c r="HL1" s="202"/>
      <c r="HM1" s="202"/>
      <c r="HN1" s="202"/>
      <c r="HO1" s="202"/>
      <c r="HP1" s="202"/>
      <c r="HQ1" s="202"/>
      <c r="HR1" s="202"/>
      <c r="HS1" s="202"/>
      <c r="HT1" s="202"/>
      <c r="HU1" s="202"/>
      <c r="HV1" s="202"/>
      <c r="HW1" s="202"/>
      <c r="HX1" s="202"/>
      <c r="HY1" s="202"/>
      <c r="HZ1" s="202"/>
      <c r="IA1" s="202"/>
      <c r="IB1" s="202"/>
      <c r="IC1" s="202"/>
      <c r="ID1" s="202"/>
      <c r="IE1" s="202"/>
      <c r="IF1" s="202"/>
      <c r="IG1" s="202"/>
      <c r="IH1" s="202"/>
      <c r="II1" s="202"/>
      <c r="IJ1" s="202"/>
      <c r="IK1" s="202"/>
      <c r="IL1" s="202"/>
      <c r="IM1" s="202"/>
      <c r="IN1" s="202"/>
      <c r="IO1" s="202"/>
      <c r="IP1" s="202"/>
      <c r="IQ1" s="202"/>
      <c r="IR1" s="202"/>
      <c r="IS1" s="202"/>
      <c r="IT1" s="202"/>
      <c r="IU1" s="202"/>
      <c r="IV1" s="202"/>
      <c r="IW1" s="202"/>
      <c r="IX1" s="202"/>
      <c r="IY1" s="202"/>
      <c r="IZ1" s="202"/>
    </row>
    <row r="2" spans="1:260" s="44" customFormat="1" ht="49.5" customHeight="1" x14ac:dyDescent="0.2">
      <c r="A2" s="206"/>
      <c r="B2" s="266"/>
      <c r="C2" s="266"/>
      <c r="D2" s="266"/>
      <c r="E2" s="266"/>
      <c r="F2" s="266"/>
      <c r="G2" s="266"/>
      <c r="H2" s="266"/>
      <c r="I2" s="266"/>
      <c r="J2" s="206"/>
      <c r="K2" s="206"/>
      <c r="L2" s="265"/>
      <c r="M2" s="265"/>
      <c r="N2" s="265"/>
      <c r="O2" s="265"/>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c r="IX2" s="206"/>
      <c r="IY2" s="206"/>
      <c r="IZ2" s="206"/>
    </row>
    <row r="3" spans="1:260" s="7" customFormat="1" ht="6.95" customHeight="1" x14ac:dyDescent="0.2">
      <c r="A3" s="209"/>
      <c r="B3" s="1055"/>
      <c r="C3" s="1055"/>
      <c r="D3" s="1055"/>
      <c r="E3" s="1055"/>
      <c r="F3" s="1055"/>
      <c r="G3" s="1055"/>
      <c r="H3" s="1055"/>
      <c r="I3" s="1055"/>
      <c r="J3" s="209"/>
      <c r="K3" s="209"/>
      <c r="L3" s="265"/>
      <c r="M3" s="265"/>
      <c r="N3" s="265"/>
      <c r="O3" s="265"/>
      <c r="P3" s="209"/>
      <c r="Q3" s="209"/>
      <c r="R3" s="209"/>
      <c r="S3" s="206"/>
      <c r="T3" s="206"/>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c r="IX3" s="209"/>
      <c r="IY3" s="209"/>
      <c r="IZ3" s="209"/>
    </row>
    <row r="4" spans="1:260" s="7" customFormat="1" ht="20.25" customHeight="1" x14ac:dyDescent="0.2">
      <c r="A4" s="1121" t="s">
        <v>414</v>
      </c>
      <c r="B4" s="1121"/>
      <c r="C4" s="1121"/>
      <c r="D4" s="1121"/>
      <c r="E4" s="1121"/>
      <c r="F4" s="1121"/>
      <c r="G4" s="1121"/>
      <c r="H4" s="1121"/>
      <c r="I4" s="1121"/>
      <c r="J4" s="1121"/>
      <c r="K4" s="1121"/>
      <c r="L4" s="1121"/>
      <c r="M4" s="1121"/>
      <c r="N4" s="1121"/>
      <c r="O4" s="1121"/>
      <c r="P4" s="1121"/>
      <c r="Q4" s="1121"/>
      <c r="R4" s="1121"/>
      <c r="S4" s="267"/>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209"/>
      <c r="EQ4" s="209"/>
      <c r="ER4" s="209"/>
      <c r="ES4" s="209"/>
      <c r="ET4" s="209"/>
      <c r="EU4" s="209"/>
      <c r="EV4" s="209"/>
      <c r="EW4" s="209"/>
      <c r="EX4" s="209"/>
      <c r="EY4" s="209"/>
      <c r="EZ4" s="209"/>
      <c r="FA4" s="209"/>
      <c r="FB4" s="209"/>
      <c r="FC4" s="209"/>
      <c r="FD4" s="209"/>
      <c r="FE4" s="209"/>
      <c r="FF4" s="209"/>
      <c r="FG4" s="209"/>
      <c r="FH4" s="209"/>
      <c r="FI4" s="209"/>
      <c r="FJ4" s="209"/>
      <c r="FK4" s="209"/>
      <c r="FL4" s="209"/>
      <c r="FM4" s="209"/>
      <c r="FN4" s="209"/>
      <c r="FO4" s="209"/>
      <c r="FP4" s="209"/>
      <c r="FQ4" s="209"/>
      <c r="FR4" s="209"/>
      <c r="FS4" s="209"/>
      <c r="FT4" s="209"/>
      <c r="FU4" s="209"/>
      <c r="FV4" s="209"/>
      <c r="FW4" s="209"/>
      <c r="FX4" s="209"/>
      <c r="FY4" s="209"/>
      <c r="FZ4" s="209"/>
      <c r="GA4" s="209"/>
      <c r="GB4" s="209"/>
      <c r="GC4" s="209"/>
      <c r="GD4" s="209"/>
      <c r="GE4" s="209"/>
      <c r="GF4" s="209"/>
      <c r="GG4" s="209"/>
      <c r="GH4" s="209"/>
      <c r="GI4" s="209"/>
      <c r="GJ4" s="209"/>
      <c r="GK4" s="209"/>
      <c r="GL4" s="209"/>
      <c r="GM4" s="209"/>
      <c r="GN4" s="209"/>
      <c r="GO4" s="209"/>
      <c r="GP4" s="209"/>
      <c r="GQ4" s="209"/>
      <c r="GR4" s="209"/>
      <c r="GS4" s="209"/>
      <c r="GT4" s="209"/>
      <c r="GU4" s="209"/>
      <c r="GV4" s="209"/>
      <c r="GW4" s="209"/>
      <c r="GX4" s="209"/>
      <c r="GY4" s="209"/>
      <c r="GZ4" s="209"/>
      <c r="HA4" s="209"/>
      <c r="HB4" s="209"/>
      <c r="HC4" s="209"/>
      <c r="HD4" s="209"/>
      <c r="HE4" s="209"/>
      <c r="HF4" s="209"/>
      <c r="HG4" s="209"/>
      <c r="HH4" s="209"/>
      <c r="HI4" s="209"/>
      <c r="HJ4" s="209"/>
      <c r="HK4" s="209"/>
      <c r="HL4" s="209"/>
      <c r="HM4" s="209"/>
      <c r="HN4" s="209"/>
      <c r="HO4" s="209"/>
      <c r="HP4" s="209"/>
      <c r="HQ4" s="209"/>
      <c r="HR4" s="209"/>
      <c r="HS4" s="209"/>
      <c r="HT4" s="209"/>
      <c r="HU4" s="209"/>
      <c r="HV4" s="209"/>
      <c r="HW4" s="209"/>
      <c r="HX4" s="209"/>
      <c r="HY4" s="209"/>
      <c r="HZ4" s="209"/>
      <c r="IA4" s="209"/>
      <c r="IB4" s="209"/>
      <c r="IC4" s="209"/>
      <c r="ID4" s="209"/>
      <c r="IE4" s="209"/>
      <c r="IF4" s="209"/>
      <c r="IG4" s="209"/>
      <c r="IH4" s="209"/>
      <c r="II4" s="209"/>
      <c r="IJ4" s="209"/>
      <c r="IK4" s="209"/>
      <c r="IL4" s="209"/>
      <c r="IM4" s="209"/>
      <c r="IN4" s="209"/>
      <c r="IO4" s="209"/>
      <c r="IP4" s="209"/>
      <c r="IQ4" s="209"/>
      <c r="IR4" s="209"/>
      <c r="IS4" s="209"/>
      <c r="IT4" s="209"/>
      <c r="IU4" s="209"/>
      <c r="IV4" s="209"/>
      <c r="IW4" s="209"/>
      <c r="IX4" s="209"/>
      <c r="IY4" s="209"/>
      <c r="IZ4" s="209"/>
    </row>
    <row r="5" spans="1:260" s="7" customFormat="1" ht="12" customHeight="1" x14ac:dyDescent="0.2">
      <c r="A5" s="209"/>
      <c r="B5" s="1056" t="str">
        <f>porsaad!B6</f>
        <v>Situación a 31 de diciembre de 2022</v>
      </c>
      <c r="C5" s="1056"/>
      <c r="D5" s="1056"/>
      <c r="E5" s="1056"/>
      <c r="F5" s="1056"/>
      <c r="G5" s="1056"/>
      <c r="H5" s="1056"/>
      <c r="I5" s="1056"/>
      <c r="J5" s="1056"/>
      <c r="K5" s="1056"/>
      <c r="L5" s="1056"/>
      <c r="M5" s="1056"/>
      <c r="N5" s="1056"/>
      <c r="O5" s="1056"/>
      <c r="P5" s="1056"/>
      <c r="Q5" s="1056"/>
      <c r="R5" s="1056"/>
      <c r="S5" s="91"/>
      <c r="T5" s="91"/>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9"/>
      <c r="EJ5" s="209"/>
      <c r="EK5" s="209"/>
      <c r="EL5" s="209"/>
      <c r="EM5" s="209"/>
      <c r="EN5" s="209"/>
      <c r="EO5" s="209"/>
      <c r="EP5" s="209"/>
      <c r="EQ5" s="209"/>
      <c r="ER5" s="209"/>
      <c r="ES5" s="209"/>
      <c r="ET5" s="209"/>
      <c r="EU5" s="209"/>
      <c r="EV5" s="209"/>
      <c r="EW5" s="209"/>
      <c r="EX5" s="209"/>
      <c r="EY5" s="209"/>
      <c r="EZ5" s="209"/>
      <c r="FA5" s="209"/>
      <c r="FB5" s="209"/>
      <c r="FC5" s="209"/>
      <c r="FD5" s="209"/>
      <c r="FE5" s="209"/>
      <c r="FF5" s="209"/>
      <c r="FG5" s="209"/>
      <c r="FH5" s="209"/>
      <c r="FI5" s="209"/>
      <c r="FJ5" s="209"/>
      <c r="FK5" s="209"/>
      <c r="FL5" s="209"/>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209"/>
      <c r="HA5" s="209"/>
      <c r="HB5" s="209"/>
      <c r="HC5" s="209"/>
      <c r="HD5" s="209"/>
      <c r="HE5" s="209"/>
      <c r="HF5" s="209"/>
      <c r="HG5" s="209"/>
      <c r="HH5" s="209"/>
      <c r="HI5" s="209"/>
      <c r="HJ5" s="209"/>
      <c r="HK5" s="209"/>
      <c r="HL5" s="209"/>
      <c r="HM5" s="209"/>
      <c r="HN5" s="209"/>
      <c r="HO5" s="209"/>
      <c r="HP5" s="209"/>
      <c r="HQ5" s="209"/>
      <c r="HR5" s="209"/>
      <c r="HS5" s="209"/>
      <c r="HT5" s="209"/>
      <c r="HU5" s="209"/>
      <c r="HV5" s="209"/>
      <c r="HW5" s="209"/>
      <c r="HX5" s="209"/>
      <c r="HY5" s="209"/>
      <c r="HZ5" s="209"/>
      <c r="IA5" s="209"/>
      <c r="IB5" s="209"/>
      <c r="IC5" s="209"/>
      <c r="ID5" s="209"/>
      <c r="IE5" s="209"/>
      <c r="IF5" s="209"/>
      <c r="IG5" s="209"/>
      <c r="IH5" s="209"/>
      <c r="II5" s="209"/>
      <c r="IJ5" s="209"/>
      <c r="IK5" s="209"/>
      <c r="IL5" s="209"/>
      <c r="IM5" s="209"/>
      <c r="IN5" s="209"/>
      <c r="IO5" s="209"/>
      <c r="IP5" s="209"/>
      <c r="IQ5" s="209"/>
      <c r="IR5" s="209"/>
      <c r="IS5" s="209"/>
      <c r="IT5" s="209"/>
      <c r="IU5" s="209"/>
      <c r="IV5" s="209"/>
      <c r="IW5" s="209"/>
      <c r="IX5" s="209"/>
      <c r="IY5" s="209"/>
      <c r="IZ5" s="209"/>
    </row>
    <row r="6" spans="1:260" s="7" customFormat="1" ht="6.95" customHeight="1" x14ac:dyDescent="0.2">
      <c r="A6" s="209"/>
      <c r="B6" s="209"/>
      <c r="C6" s="209"/>
      <c r="D6" s="403"/>
      <c r="E6" s="403"/>
      <c r="F6" s="209"/>
      <c r="G6" s="209"/>
      <c r="H6" s="209"/>
      <c r="I6" s="209"/>
      <c r="J6" s="209"/>
      <c r="K6" s="209"/>
      <c r="L6" s="209"/>
      <c r="M6" s="268"/>
      <c r="N6" s="268"/>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209"/>
      <c r="DU6" s="209"/>
      <c r="DV6" s="209"/>
      <c r="DW6" s="209"/>
      <c r="DX6" s="209"/>
      <c r="DY6" s="209"/>
      <c r="DZ6" s="209"/>
      <c r="EA6" s="209"/>
      <c r="EB6" s="209"/>
      <c r="EC6" s="209"/>
      <c r="ED6" s="209"/>
      <c r="EE6" s="209"/>
      <c r="EF6" s="209"/>
      <c r="EG6" s="209"/>
      <c r="EH6" s="209"/>
      <c r="EI6" s="209"/>
      <c r="EJ6" s="209"/>
      <c r="EK6" s="209"/>
      <c r="EL6" s="209"/>
      <c r="EM6" s="209"/>
      <c r="EN6" s="209"/>
      <c r="EO6" s="209"/>
      <c r="EP6" s="209"/>
      <c r="EQ6" s="209"/>
      <c r="ER6" s="209"/>
      <c r="ES6" s="209"/>
      <c r="ET6" s="209"/>
      <c r="EU6" s="209"/>
      <c r="EV6" s="209"/>
      <c r="EW6" s="209"/>
      <c r="EX6" s="209"/>
      <c r="EY6" s="209"/>
      <c r="EZ6" s="209"/>
      <c r="FA6" s="209"/>
      <c r="FB6" s="209"/>
      <c r="FC6" s="209"/>
      <c r="FD6" s="209"/>
      <c r="FE6" s="209"/>
      <c r="FF6" s="209"/>
      <c r="FG6" s="209"/>
      <c r="FH6" s="209"/>
      <c r="FI6" s="209"/>
      <c r="FJ6" s="209"/>
      <c r="FK6" s="209"/>
      <c r="FL6" s="209"/>
      <c r="FM6" s="209"/>
      <c r="FN6" s="209"/>
      <c r="FO6" s="209"/>
      <c r="FP6" s="209"/>
      <c r="FQ6" s="209"/>
      <c r="FR6" s="209"/>
      <c r="FS6" s="209"/>
      <c r="FT6" s="209"/>
      <c r="FU6" s="209"/>
      <c r="FV6" s="209"/>
      <c r="FW6" s="209"/>
      <c r="FX6" s="209"/>
      <c r="FY6" s="209"/>
      <c r="FZ6" s="209"/>
      <c r="GA6" s="209"/>
      <c r="GB6" s="209"/>
      <c r="GC6" s="209"/>
      <c r="GD6" s="209"/>
      <c r="GE6" s="209"/>
      <c r="GF6" s="209"/>
      <c r="GG6" s="209"/>
      <c r="GH6" s="209"/>
      <c r="GI6" s="209"/>
      <c r="GJ6" s="209"/>
      <c r="GK6" s="209"/>
      <c r="GL6" s="209"/>
      <c r="GM6" s="209"/>
      <c r="GN6" s="209"/>
      <c r="GO6" s="209"/>
      <c r="GP6" s="209"/>
      <c r="GQ6" s="209"/>
      <c r="GR6" s="209"/>
      <c r="GS6" s="209"/>
      <c r="GT6" s="209"/>
      <c r="GU6" s="209"/>
      <c r="GV6" s="209"/>
      <c r="GW6" s="209"/>
      <c r="GX6" s="209"/>
      <c r="GY6" s="209"/>
      <c r="GZ6" s="209"/>
      <c r="HA6" s="209"/>
      <c r="HB6" s="209"/>
      <c r="HC6" s="209"/>
      <c r="HD6" s="209"/>
      <c r="HE6" s="209"/>
      <c r="HF6" s="209"/>
      <c r="HG6" s="209"/>
      <c r="HH6" s="209"/>
      <c r="HI6" s="209"/>
      <c r="HJ6" s="209"/>
      <c r="HK6" s="209"/>
      <c r="HL6" s="209"/>
      <c r="HM6" s="209"/>
      <c r="HN6" s="209"/>
      <c r="HO6" s="209"/>
      <c r="HP6" s="209"/>
      <c r="HQ6" s="209"/>
      <c r="HR6" s="209"/>
      <c r="HS6" s="209"/>
      <c r="HT6" s="209"/>
      <c r="HU6" s="209"/>
      <c r="HV6" s="209"/>
      <c r="HW6" s="209"/>
      <c r="HX6" s="209"/>
      <c r="HY6" s="209"/>
      <c r="HZ6" s="209"/>
      <c r="IA6" s="209"/>
      <c r="IB6" s="209"/>
      <c r="IC6" s="209"/>
      <c r="ID6" s="209"/>
      <c r="IE6" s="209"/>
      <c r="IF6" s="209"/>
      <c r="IG6" s="209"/>
      <c r="IH6" s="209"/>
      <c r="II6" s="209"/>
      <c r="IJ6" s="209"/>
      <c r="IK6" s="209"/>
      <c r="IL6" s="209"/>
      <c r="IM6" s="209"/>
      <c r="IN6" s="209"/>
      <c r="IO6" s="209"/>
      <c r="IP6" s="209"/>
      <c r="IQ6" s="209"/>
      <c r="IR6" s="209"/>
      <c r="IS6" s="209"/>
      <c r="IT6" s="209"/>
      <c r="IU6" s="209"/>
      <c r="IV6" s="209"/>
      <c r="IW6" s="209"/>
      <c r="IX6" s="209"/>
      <c r="IY6" s="209"/>
      <c r="IZ6" s="209"/>
    </row>
    <row r="7" spans="1:260" s="7" customFormat="1" ht="4.5" customHeight="1" x14ac:dyDescent="0.2">
      <c r="A7" s="209"/>
      <c r="B7" s="209"/>
      <c r="C7" s="209"/>
      <c r="D7" s="209"/>
      <c r="E7" s="209"/>
      <c r="F7" s="212"/>
      <c r="G7" s="209"/>
      <c r="H7" s="209"/>
      <c r="I7" s="209"/>
      <c r="J7" s="209"/>
      <c r="K7" s="209"/>
      <c r="L7" s="209"/>
      <c r="M7" s="269"/>
      <c r="N7" s="269"/>
      <c r="O7" s="214"/>
      <c r="P7" s="214"/>
      <c r="Q7" s="214"/>
      <c r="R7" s="214"/>
      <c r="S7" s="212"/>
      <c r="T7" s="212"/>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09"/>
      <c r="GD7" s="209"/>
      <c r="GE7" s="209"/>
      <c r="GF7" s="209"/>
      <c r="GG7" s="209"/>
      <c r="GH7" s="209"/>
      <c r="GI7" s="209"/>
      <c r="GJ7" s="209"/>
      <c r="GK7" s="209"/>
      <c r="GL7" s="209"/>
      <c r="GM7" s="209"/>
      <c r="GN7" s="209"/>
      <c r="GO7" s="209"/>
      <c r="GP7" s="209"/>
      <c r="GQ7" s="209"/>
      <c r="GR7" s="209"/>
      <c r="GS7" s="209"/>
      <c r="GT7" s="209"/>
      <c r="GU7" s="209"/>
      <c r="GV7" s="209"/>
      <c r="GW7" s="209"/>
      <c r="GX7" s="209"/>
      <c r="GY7" s="209"/>
      <c r="GZ7" s="209"/>
      <c r="HA7" s="209"/>
      <c r="HB7" s="209"/>
      <c r="HC7" s="209"/>
      <c r="HD7" s="209"/>
      <c r="HE7" s="209"/>
      <c r="HF7" s="209"/>
      <c r="HG7" s="209"/>
      <c r="HH7" s="209"/>
      <c r="HI7" s="209"/>
      <c r="HJ7" s="209"/>
      <c r="HK7" s="209"/>
      <c r="HL7" s="209"/>
      <c r="HM7" s="209"/>
      <c r="HN7" s="209"/>
      <c r="HO7" s="209"/>
      <c r="HP7" s="209"/>
      <c r="HQ7" s="209"/>
      <c r="HR7" s="209"/>
      <c r="HS7" s="209"/>
      <c r="HT7" s="209"/>
      <c r="HU7" s="209"/>
      <c r="HV7" s="209"/>
      <c r="HW7" s="209"/>
      <c r="HX7" s="209"/>
      <c r="HY7" s="209"/>
      <c r="HZ7" s="209"/>
      <c r="IA7" s="209"/>
      <c r="IB7" s="209"/>
      <c r="IC7" s="209"/>
      <c r="ID7" s="209"/>
      <c r="IE7" s="209"/>
      <c r="IF7" s="209"/>
      <c r="IG7" s="209"/>
      <c r="IH7" s="209"/>
      <c r="II7" s="209"/>
      <c r="IJ7" s="209"/>
      <c r="IK7" s="209"/>
      <c r="IL7" s="209"/>
      <c r="IM7" s="209"/>
      <c r="IN7" s="209"/>
      <c r="IO7" s="209"/>
      <c r="IP7" s="209"/>
      <c r="IQ7" s="209"/>
      <c r="IR7" s="209"/>
      <c r="IS7" s="209"/>
      <c r="IT7" s="209"/>
      <c r="IU7" s="209"/>
      <c r="IV7" s="209"/>
      <c r="IW7" s="209"/>
      <c r="IX7" s="209"/>
      <c r="IY7" s="209"/>
      <c r="IZ7" s="209"/>
    </row>
    <row r="8" spans="1:260" s="7" customFormat="1" ht="30" customHeight="1" x14ac:dyDescent="0.2">
      <c r="A8" s="209"/>
      <c r="B8" s="1057" t="s">
        <v>15</v>
      </c>
      <c r="C8" s="212"/>
      <c r="D8" s="1066" t="s">
        <v>115</v>
      </c>
      <c r="E8" s="1065"/>
      <c r="F8" s="217"/>
      <c r="G8" s="1066" t="s">
        <v>117</v>
      </c>
      <c r="H8" s="1065"/>
      <c r="I8" s="212"/>
      <c r="J8" s="1066" t="s">
        <v>254</v>
      </c>
      <c r="K8" s="1064"/>
      <c r="L8" s="1065"/>
      <c r="M8" s="270"/>
      <c r="N8" s="270"/>
      <c r="O8" s="220"/>
      <c r="P8" s="220"/>
      <c r="Q8" s="220"/>
      <c r="R8" s="220"/>
      <c r="S8" s="217"/>
      <c r="T8" s="217"/>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c r="IR8" s="209"/>
      <c r="IS8" s="209"/>
      <c r="IT8" s="209"/>
      <c r="IU8" s="209"/>
      <c r="IV8" s="209"/>
      <c r="IW8" s="209"/>
      <c r="IX8" s="209"/>
      <c r="IY8" s="209"/>
      <c r="IZ8" s="209"/>
    </row>
    <row r="9" spans="1:260" s="124" customFormat="1" ht="30.75" customHeight="1" x14ac:dyDescent="0.2">
      <c r="A9" s="271"/>
      <c r="B9" s="1120"/>
      <c r="C9" s="220"/>
      <c r="D9" s="218" t="s">
        <v>12</v>
      </c>
      <c r="E9" s="219" t="s">
        <v>13</v>
      </c>
      <c r="F9" s="223"/>
      <c r="G9" s="218" t="s">
        <v>12</v>
      </c>
      <c r="H9" s="272" t="s">
        <v>13</v>
      </c>
      <c r="I9" s="217"/>
      <c r="J9" s="218" t="s">
        <v>12</v>
      </c>
      <c r="K9" s="409" t="s">
        <v>119</v>
      </c>
      <c r="L9" s="219" t="s">
        <v>118</v>
      </c>
      <c r="M9" s="273"/>
      <c r="N9" s="273"/>
      <c r="O9" s="224"/>
      <c r="P9" s="224"/>
      <c r="Q9" s="224"/>
      <c r="R9" s="224"/>
      <c r="S9" s="224"/>
      <c r="T9" s="224"/>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1"/>
      <c r="DL9" s="271"/>
      <c r="DM9" s="271"/>
      <c r="DN9" s="271"/>
      <c r="DO9" s="271"/>
      <c r="DP9" s="271"/>
      <c r="DQ9" s="271"/>
      <c r="DR9" s="271"/>
      <c r="DS9" s="271"/>
      <c r="DT9" s="271"/>
      <c r="DU9" s="271"/>
      <c r="DV9" s="271"/>
      <c r="DW9" s="271"/>
      <c r="DX9" s="271"/>
      <c r="DY9" s="271"/>
      <c r="DZ9" s="271"/>
      <c r="EA9" s="271"/>
      <c r="EB9" s="271"/>
      <c r="EC9" s="271"/>
      <c r="ED9" s="271"/>
      <c r="EE9" s="271"/>
      <c r="EF9" s="271"/>
      <c r="EG9" s="271"/>
      <c r="EH9" s="271"/>
      <c r="EI9" s="271"/>
      <c r="EJ9" s="271"/>
      <c r="EK9" s="271"/>
      <c r="EL9" s="271"/>
      <c r="EM9" s="271"/>
      <c r="EN9" s="271"/>
      <c r="EO9" s="271"/>
      <c r="EP9" s="271"/>
      <c r="EQ9" s="271"/>
      <c r="ER9" s="271"/>
      <c r="ES9" s="271"/>
      <c r="ET9" s="271"/>
      <c r="EU9" s="271"/>
      <c r="EV9" s="271"/>
      <c r="EW9" s="271"/>
      <c r="EX9" s="271"/>
      <c r="EY9" s="271"/>
      <c r="EZ9" s="271"/>
      <c r="FA9" s="271"/>
      <c r="FB9" s="271"/>
      <c r="FC9" s="271"/>
      <c r="FD9" s="271"/>
      <c r="FE9" s="271"/>
      <c r="FF9" s="271"/>
      <c r="FG9" s="271"/>
      <c r="FH9" s="271"/>
      <c r="FI9" s="271"/>
      <c r="FJ9" s="271"/>
      <c r="FK9" s="271"/>
      <c r="FL9" s="271"/>
      <c r="FM9" s="271"/>
      <c r="FN9" s="271"/>
      <c r="FO9" s="271"/>
      <c r="FP9" s="271"/>
      <c r="FQ9" s="271"/>
      <c r="FR9" s="271"/>
      <c r="FS9" s="271"/>
      <c r="FT9" s="271"/>
      <c r="FU9" s="271"/>
      <c r="FV9" s="271"/>
      <c r="FW9" s="271"/>
      <c r="FX9" s="271"/>
      <c r="FY9" s="271"/>
      <c r="FZ9" s="271"/>
      <c r="GA9" s="271"/>
      <c r="GB9" s="271"/>
      <c r="GC9" s="271"/>
      <c r="GD9" s="271"/>
      <c r="GE9" s="271"/>
      <c r="GF9" s="271"/>
      <c r="GG9" s="271"/>
      <c r="GH9" s="271"/>
      <c r="GI9" s="271"/>
      <c r="GJ9" s="271"/>
      <c r="GK9" s="271"/>
      <c r="GL9" s="271"/>
      <c r="GM9" s="271"/>
      <c r="GN9" s="271"/>
      <c r="GO9" s="271"/>
      <c r="GP9" s="271"/>
      <c r="GQ9" s="271"/>
      <c r="GR9" s="271"/>
      <c r="GS9" s="271"/>
      <c r="GT9" s="271"/>
      <c r="GU9" s="271"/>
      <c r="GV9" s="271"/>
      <c r="GW9" s="271"/>
      <c r="GX9" s="271"/>
      <c r="GY9" s="271"/>
      <c r="GZ9" s="271"/>
      <c r="HA9" s="271"/>
      <c r="HB9" s="271"/>
      <c r="HC9" s="271"/>
      <c r="HD9" s="271"/>
      <c r="HE9" s="271"/>
      <c r="HF9" s="271"/>
      <c r="HG9" s="271"/>
      <c r="HH9" s="271"/>
      <c r="HI9" s="271"/>
      <c r="HJ9" s="271"/>
      <c r="HK9" s="271"/>
      <c r="HL9" s="271"/>
      <c r="HM9" s="271"/>
      <c r="HN9" s="271"/>
      <c r="HO9" s="271"/>
      <c r="HP9" s="271"/>
      <c r="HQ9" s="271"/>
      <c r="HR9" s="271"/>
      <c r="HS9" s="271"/>
      <c r="HT9" s="271"/>
      <c r="HU9" s="271"/>
      <c r="HV9" s="271"/>
      <c r="HW9" s="271"/>
      <c r="HX9" s="271"/>
      <c r="HY9" s="271"/>
      <c r="HZ9" s="271"/>
      <c r="IA9" s="271"/>
      <c r="IB9" s="271"/>
      <c r="IC9" s="271"/>
      <c r="ID9" s="271"/>
      <c r="IE9" s="271"/>
      <c r="IF9" s="271"/>
      <c r="IG9" s="271"/>
      <c r="IH9" s="271"/>
      <c r="II9" s="271"/>
      <c r="IJ9" s="271"/>
      <c r="IK9" s="271"/>
      <c r="IL9" s="271"/>
      <c r="IM9" s="271"/>
      <c r="IN9" s="271"/>
      <c r="IO9" s="271"/>
      <c r="IP9" s="271"/>
      <c r="IQ9" s="271"/>
      <c r="IR9" s="271"/>
      <c r="IS9" s="271"/>
      <c r="IT9" s="271"/>
      <c r="IU9" s="271"/>
      <c r="IV9" s="271"/>
      <c r="IW9" s="271"/>
      <c r="IX9" s="271"/>
      <c r="IY9" s="271"/>
      <c r="IZ9" s="271"/>
    </row>
    <row r="10" spans="1:260" s="39" customFormat="1" ht="7.5" customHeight="1" x14ac:dyDescent="0.2">
      <c r="A10" s="217"/>
      <c r="B10" s="220"/>
      <c r="C10" s="220"/>
      <c r="D10" s="222"/>
      <c r="E10" s="222"/>
      <c r="F10" s="227"/>
      <c r="G10" s="220"/>
      <c r="H10" s="220"/>
      <c r="I10" s="220"/>
      <c r="J10" s="220"/>
      <c r="K10" s="220"/>
      <c r="L10" s="220"/>
      <c r="M10" s="274"/>
      <c r="N10" s="275"/>
      <c r="O10" s="233"/>
      <c r="P10" s="233"/>
      <c r="Q10" s="233"/>
      <c r="R10" s="233"/>
      <c r="S10" s="276"/>
      <c r="T10" s="276"/>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c r="HV10" s="217"/>
      <c r="HW10" s="217"/>
      <c r="HX10" s="217"/>
      <c r="HY10" s="217"/>
      <c r="HZ10" s="217"/>
      <c r="IA10" s="217"/>
      <c r="IB10" s="217"/>
      <c r="IC10" s="217"/>
      <c r="ID10" s="217"/>
      <c r="IE10" s="217"/>
      <c r="IF10" s="217"/>
      <c r="IG10" s="217"/>
      <c r="IH10" s="217"/>
      <c r="II10" s="217"/>
      <c r="IJ10" s="217"/>
      <c r="IK10" s="217"/>
      <c r="IL10" s="217"/>
      <c r="IM10" s="217"/>
      <c r="IN10" s="217"/>
      <c r="IO10" s="217"/>
      <c r="IP10" s="217"/>
      <c r="IQ10" s="217"/>
      <c r="IR10" s="217"/>
      <c r="IS10" s="217"/>
      <c r="IT10" s="217"/>
      <c r="IU10" s="217"/>
      <c r="IV10" s="217"/>
      <c r="IW10" s="217"/>
      <c r="IX10" s="217"/>
      <c r="IY10" s="217"/>
      <c r="IZ10" s="217"/>
    </row>
    <row r="11" spans="1:260" s="27" customFormat="1" ht="18" customHeight="1" x14ac:dyDescent="0.2">
      <c r="A11" s="223"/>
      <c r="B11" s="226" t="s">
        <v>11</v>
      </c>
      <c r="C11" s="277"/>
      <c r="D11" s="405">
        <v>8472407</v>
      </c>
      <c r="E11" s="186">
        <v>17.879894203889844</v>
      </c>
      <c r="F11" s="227"/>
      <c r="G11" s="228">
        <v>1055830</v>
      </c>
      <c r="H11" s="229">
        <v>16.278233638280728</v>
      </c>
      <c r="I11" s="277"/>
      <c r="J11" s="278">
        <v>375118</v>
      </c>
      <c r="K11" s="413">
        <f>J11*100/D11</f>
        <v>4.4275257314715875</v>
      </c>
      <c r="L11" s="229">
        <f>J11*100/G11</f>
        <v>35.528257389920725</v>
      </c>
      <c r="M11" s="279"/>
      <c r="N11" s="279">
        <f>_xlfn.RANK.EQ(L11,L$11:L$31,0)</f>
        <v>1</v>
      </c>
      <c r="O11" s="279">
        <v>1</v>
      </c>
      <c r="P11" s="279">
        <f>MATCH(O11,N$11:N$31,0)</f>
        <v>1</v>
      </c>
      <c r="Q11" s="280" t="str">
        <f>INDEX(B$11:B$31,P11,1)</f>
        <v>Andalucía</v>
      </c>
      <c r="R11" s="281">
        <f>INDEX(L$11:L$31,P11,1)</f>
        <v>35.528257389920725</v>
      </c>
      <c r="S11" s="276"/>
      <c r="T11" s="276"/>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c r="HV11" s="223"/>
      <c r="HW11" s="223"/>
      <c r="HX11" s="223"/>
      <c r="HY11" s="223"/>
      <c r="HZ11" s="223"/>
      <c r="IA11" s="223"/>
      <c r="IB11" s="223"/>
      <c r="IC11" s="223"/>
      <c r="ID11" s="223"/>
      <c r="IE11" s="223"/>
      <c r="IF11" s="223"/>
      <c r="IG11" s="223"/>
      <c r="IH11" s="223"/>
      <c r="II11" s="223"/>
      <c r="IJ11" s="223"/>
      <c r="IK11" s="223"/>
      <c r="IL11" s="223"/>
      <c r="IM11" s="223"/>
      <c r="IN11" s="223"/>
      <c r="IO11" s="223"/>
      <c r="IP11" s="223"/>
      <c r="IQ11" s="223"/>
      <c r="IR11" s="223"/>
      <c r="IS11" s="223"/>
      <c r="IT11" s="223"/>
      <c r="IU11" s="223"/>
      <c r="IV11" s="223"/>
      <c r="IW11" s="223"/>
      <c r="IX11" s="223"/>
      <c r="IY11" s="223"/>
      <c r="IZ11" s="223"/>
    </row>
    <row r="12" spans="1:260" s="125" customFormat="1" ht="18" customHeight="1" x14ac:dyDescent="0.2">
      <c r="A12" s="282"/>
      <c r="B12" s="234" t="s">
        <v>10</v>
      </c>
      <c r="C12" s="277"/>
      <c r="D12" s="406">
        <v>1326261</v>
      </c>
      <c r="E12" s="187">
        <v>2.7988983964940712</v>
      </c>
      <c r="F12" s="227"/>
      <c r="G12" s="235">
        <v>194402</v>
      </c>
      <c r="H12" s="236">
        <v>2.9971881607352038</v>
      </c>
      <c r="I12" s="277"/>
      <c r="J12" s="283">
        <v>46968</v>
      </c>
      <c r="K12" s="414">
        <f t="shared" ref="K12:K28" si="0">J12*100/D12</f>
        <v>3.5413843881407958</v>
      </c>
      <c r="L12" s="236">
        <f t="shared" ref="L12:L28" si="1">J12*100/G12</f>
        <v>24.160245264966409</v>
      </c>
      <c r="M12" s="279"/>
      <c r="N12" s="279">
        <f t="shared" ref="N12:N31" si="2">_xlfn.RANK.EQ(L12,L$11:L$31,0)</f>
        <v>14</v>
      </c>
      <c r="O12" s="279">
        <v>2</v>
      </c>
      <c r="P12" s="279">
        <f t="shared" ref="P12:P29" si="3">MATCH(O12,N$11:N$31,0)</f>
        <v>11</v>
      </c>
      <c r="Q12" s="280" t="str">
        <f t="shared" ref="Q12:Q29" si="4">INDEX(B$11:B$31,P12,1)</f>
        <v>Extremadura</v>
      </c>
      <c r="R12" s="281">
        <f t="shared" ref="R12:R29" si="5">INDEX(L$11:L$31,P12,1)</f>
        <v>33.772974599433311</v>
      </c>
      <c r="S12" s="276"/>
      <c r="T12" s="276"/>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c r="BK12" s="282"/>
      <c r="BL12" s="282"/>
      <c r="BM12" s="282"/>
      <c r="BN12" s="282"/>
      <c r="BO12" s="282"/>
      <c r="BP12" s="282"/>
      <c r="BQ12" s="282"/>
      <c r="BR12" s="282"/>
      <c r="BS12" s="282"/>
      <c r="BT12" s="282"/>
      <c r="BU12" s="282"/>
      <c r="BV12" s="282"/>
      <c r="BW12" s="282"/>
      <c r="BX12" s="282"/>
      <c r="BY12" s="282"/>
      <c r="BZ12" s="282"/>
      <c r="CA12" s="282"/>
      <c r="CB12" s="282"/>
      <c r="CC12" s="282"/>
      <c r="CD12" s="282"/>
      <c r="CE12" s="282"/>
      <c r="CF12" s="282"/>
      <c r="CG12" s="282"/>
      <c r="CH12" s="282"/>
      <c r="CI12" s="282"/>
      <c r="CJ12" s="282"/>
      <c r="CK12" s="282"/>
      <c r="CL12" s="282"/>
      <c r="CM12" s="282"/>
      <c r="CN12" s="282"/>
      <c r="CO12" s="282"/>
      <c r="CP12" s="282"/>
      <c r="CQ12" s="282"/>
      <c r="CR12" s="282"/>
      <c r="CS12" s="282"/>
      <c r="CT12" s="282"/>
      <c r="CU12" s="282"/>
      <c r="CV12" s="282"/>
      <c r="CW12" s="282"/>
      <c r="CX12" s="282"/>
      <c r="CY12" s="282"/>
      <c r="CZ12" s="282"/>
      <c r="DA12" s="282"/>
      <c r="DB12" s="282"/>
      <c r="DC12" s="282"/>
      <c r="DD12" s="282"/>
      <c r="DE12" s="282"/>
      <c r="DF12" s="282"/>
      <c r="DG12" s="282"/>
      <c r="DH12" s="282"/>
      <c r="DI12" s="282"/>
      <c r="DJ12" s="282"/>
      <c r="DK12" s="282"/>
      <c r="DL12" s="282"/>
      <c r="DM12" s="282"/>
      <c r="DN12" s="282"/>
      <c r="DO12" s="282"/>
      <c r="DP12" s="282"/>
      <c r="DQ12" s="282"/>
      <c r="DR12" s="282"/>
      <c r="DS12" s="282"/>
      <c r="DT12" s="282"/>
      <c r="DU12" s="282"/>
      <c r="DV12" s="282"/>
      <c r="DW12" s="282"/>
      <c r="DX12" s="282"/>
      <c r="DY12" s="282"/>
      <c r="DZ12" s="282"/>
      <c r="EA12" s="282"/>
      <c r="EB12" s="282"/>
      <c r="EC12" s="282"/>
      <c r="ED12" s="282"/>
      <c r="EE12" s="282"/>
      <c r="EF12" s="282"/>
      <c r="EG12" s="282"/>
      <c r="EH12" s="282"/>
      <c r="EI12" s="282"/>
      <c r="EJ12" s="282"/>
      <c r="EK12" s="282"/>
      <c r="EL12" s="282"/>
      <c r="EM12" s="282"/>
      <c r="EN12" s="282"/>
      <c r="EO12" s="282"/>
      <c r="EP12" s="282"/>
      <c r="EQ12" s="282"/>
      <c r="ER12" s="282"/>
      <c r="ES12" s="282"/>
      <c r="ET12" s="282"/>
      <c r="EU12" s="282"/>
      <c r="EV12" s="282"/>
      <c r="EW12" s="282"/>
      <c r="EX12" s="282"/>
      <c r="EY12" s="282"/>
      <c r="EZ12" s="282"/>
      <c r="FA12" s="282"/>
      <c r="FB12" s="282"/>
      <c r="FC12" s="282"/>
      <c r="FD12" s="282"/>
      <c r="FE12" s="282"/>
      <c r="FF12" s="282"/>
      <c r="FG12" s="282"/>
      <c r="FH12" s="282"/>
      <c r="FI12" s="282"/>
      <c r="FJ12" s="282"/>
      <c r="FK12" s="282"/>
      <c r="FL12" s="282"/>
      <c r="FM12" s="282"/>
      <c r="FN12" s="282"/>
      <c r="FO12" s="282"/>
      <c r="FP12" s="282"/>
      <c r="FQ12" s="282"/>
      <c r="FR12" s="282"/>
      <c r="FS12" s="282"/>
      <c r="FT12" s="282"/>
      <c r="FU12" s="282"/>
      <c r="FV12" s="282"/>
      <c r="FW12" s="282"/>
      <c r="FX12" s="282"/>
      <c r="FY12" s="282"/>
      <c r="FZ12" s="282"/>
      <c r="GA12" s="282"/>
      <c r="GB12" s="282"/>
      <c r="GC12" s="282"/>
      <c r="GD12" s="282"/>
      <c r="GE12" s="282"/>
      <c r="GF12" s="282"/>
      <c r="GG12" s="282"/>
      <c r="GH12" s="282"/>
      <c r="GI12" s="282"/>
      <c r="GJ12" s="282"/>
      <c r="GK12" s="282"/>
      <c r="GL12" s="282"/>
      <c r="GM12" s="282"/>
      <c r="GN12" s="282"/>
      <c r="GO12" s="282"/>
      <c r="GP12" s="282"/>
      <c r="GQ12" s="282"/>
      <c r="GR12" s="282"/>
      <c r="GS12" s="282"/>
      <c r="GT12" s="282"/>
      <c r="GU12" s="282"/>
      <c r="GV12" s="282"/>
      <c r="GW12" s="282"/>
      <c r="GX12" s="282"/>
      <c r="GY12" s="282"/>
      <c r="GZ12" s="282"/>
      <c r="HA12" s="282"/>
      <c r="HB12" s="282"/>
      <c r="HC12" s="282"/>
      <c r="HD12" s="282"/>
      <c r="HE12" s="282"/>
      <c r="HF12" s="282"/>
      <c r="HG12" s="282"/>
      <c r="HH12" s="282"/>
      <c r="HI12" s="282"/>
      <c r="HJ12" s="282"/>
      <c r="HK12" s="282"/>
      <c r="HL12" s="282"/>
      <c r="HM12" s="282"/>
      <c r="HN12" s="282"/>
      <c r="HO12" s="282"/>
      <c r="HP12" s="282"/>
      <c r="HQ12" s="282"/>
      <c r="HR12" s="282"/>
      <c r="HS12" s="282"/>
      <c r="HT12" s="282"/>
      <c r="HU12" s="282"/>
      <c r="HV12" s="282"/>
      <c r="HW12" s="282"/>
      <c r="HX12" s="282"/>
      <c r="HY12" s="282"/>
      <c r="HZ12" s="282"/>
      <c r="IA12" s="282"/>
      <c r="IB12" s="282"/>
      <c r="IC12" s="282"/>
      <c r="ID12" s="282"/>
      <c r="IE12" s="282"/>
      <c r="IF12" s="282"/>
      <c r="IG12" s="282"/>
      <c r="IH12" s="282"/>
      <c r="II12" s="282"/>
      <c r="IJ12" s="282"/>
      <c r="IK12" s="282"/>
      <c r="IL12" s="282"/>
      <c r="IM12" s="282"/>
      <c r="IN12" s="282"/>
      <c r="IO12" s="282"/>
      <c r="IP12" s="282"/>
      <c r="IQ12" s="282"/>
      <c r="IR12" s="282"/>
      <c r="IS12" s="282"/>
      <c r="IT12" s="282"/>
      <c r="IU12" s="282"/>
      <c r="IV12" s="282"/>
      <c r="IW12" s="282"/>
      <c r="IX12" s="282"/>
      <c r="IY12" s="282"/>
      <c r="IZ12" s="282"/>
    </row>
    <row r="13" spans="1:260" s="125" customFormat="1" ht="18" customHeight="1" x14ac:dyDescent="0.2">
      <c r="A13" s="282"/>
      <c r="B13" s="234" t="s">
        <v>40</v>
      </c>
      <c r="C13" s="277"/>
      <c r="D13" s="406">
        <v>1011792</v>
      </c>
      <c r="E13" s="187">
        <v>2.1352531714236713</v>
      </c>
      <c r="F13" s="227"/>
      <c r="G13" s="235">
        <v>193502</v>
      </c>
      <c r="H13" s="236">
        <v>2.9833124323750959</v>
      </c>
      <c r="I13" s="277"/>
      <c r="J13" s="283">
        <v>40199</v>
      </c>
      <c r="K13" s="414">
        <f t="shared" si="0"/>
        <v>3.9730497967961793</v>
      </c>
      <c r="L13" s="236">
        <f t="shared" si="1"/>
        <v>20.774462279459645</v>
      </c>
      <c r="M13" s="279"/>
      <c r="N13" s="279">
        <f t="shared" si="2"/>
        <v>17</v>
      </c>
      <c r="O13" s="279">
        <v>3</v>
      </c>
      <c r="P13" s="279">
        <f>MATCH(O13,N$11:N$31,0)</f>
        <v>7</v>
      </c>
      <c r="Q13" s="280" t="str">
        <f t="shared" si="4"/>
        <v>Castilla y León</v>
      </c>
      <c r="R13" s="281">
        <f t="shared" si="5"/>
        <v>33.070841825705642</v>
      </c>
      <c r="S13" s="276"/>
      <c r="T13" s="276"/>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2"/>
      <c r="CC13" s="282"/>
      <c r="CD13" s="282"/>
      <c r="CE13" s="282"/>
      <c r="CF13" s="282"/>
      <c r="CG13" s="282"/>
      <c r="CH13" s="282"/>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c r="DQ13" s="282"/>
      <c r="DR13" s="282"/>
      <c r="DS13" s="282"/>
      <c r="DT13" s="282"/>
      <c r="DU13" s="282"/>
      <c r="DV13" s="282"/>
      <c r="DW13" s="282"/>
      <c r="DX13" s="282"/>
      <c r="DY13" s="282"/>
      <c r="DZ13" s="282"/>
      <c r="EA13" s="282"/>
      <c r="EB13" s="282"/>
      <c r="EC13" s="282"/>
      <c r="ED13" s="282"/>
      <c r="EE13" s="282"/>
      <c r="EF13" s="282"/>
      <c r="EG13" s="282"/>
      <c r="EH13" s="282"/>
      <c r="EI13" s="282"/>
      <c r="EJ13" s="282"/>
      <c r="EK13" s="282"/>
      <c r="EL13" s="282"/>
      <c r="EM13" s="282"/>
      <c r="EN13" s="282"/>
      <c r="EO13" s="282"/>
      <c r="EP13" s="282"/>
      <c r="EQ13" s="282"/>
      <c r="ER13" s="282"/>
      <c r="ES13" s="282"/>
      <c r="ET13" s="282"/>
      <c r="EU13" s="282"/>
      <c r="EV13" s="282"/>
      <c r="EW13" s="282"/>
      <c r="EX13" s="282"/>
      <c r="EY13" s="282"/>
      <c r="EZ13" s="282"/>
      <c r="FA13" s="282"/>
      <c r="FB13" s="282"/>
      <c r="FC13" s="282"/>
      <c r="FD13" s="282"/>
      <c r="FE13" s="282"/>
      <c r="FF13" s="282"/>
      <c r="FG13" s="282"/>
      <c r="FH13" s="282"/>
      <c r="FI13" s="282"/>
      <c r="FJ13" s="282"/>
      <c r="FK13" s="282"/>
      <c r="FL13" s="282"/>
      <c r="FM13" s="282"/>
      <c r="FN13" s="282"/>
      <c r="FO13" s="282"/>
      <c r="FP13" s="282"/>
      <c r="FQ13" s="282"/>
      <c r="FR13" s="282"/>
      <c r="FS13" s="282"/>
      <c r="FT13" s="282"/>
      <c r="FU13" s="282"/>
      <c r="FV13" s="282"/>
      <c r="FW13" s="282"/>
      <c r="FX13" s="282"/>
      <c r="FY13" s="282"/>
      <c r="FZ13" s="282"/>
      <c r="GA13" s="282"/>
      <c r="GB13" s="282"/>
      <c r="GC13" s="282"/>
      <c r="GD13" s="282"/>
      <c r="GE13" s="282"/>
      <c r="GF13" s="282"/>
      <c r="GG13" s="282"/>
      <c r="GH13" s="282"/>
      <c r="GI13" s="282"/>
      <c r="GJ13" s="282"/>
      <c r="GK13" s="282"/>
      <c r="GL13" s="282"/>
      <c r="GM13" s="282"/>
      <c r="GN13" s="282"/>
      <c r="GO13" s="282"/>
      <c r="GP13" s="282"/>
      <c r="GQ13" s="282"/>
      <c r="GR13" s="282"/>
      <c r="GS13" s="282"/>
      <c r="GT13" s="282"/>
      <c r="GU13" s="282"/>
      <c r="GV13" s="282"/>
      <c r="GW13" s="282"/>
      <c r="GX13" s="282"/>
      <c r="GY13" s="282"/>
      <c r="GZ13" s="282"/>
      <c r="HA13" s="282"/>
      <c r="HB13" s="282"/>
      <c r="HC13" s="282"/>
      <c r="HD13" s="282"/>
      <c r="HE13" s="282"/>
      <c r="HF13" s="282"/>
      <c r="HG13" s="282"/>
      <c r="HH13" s="282"/>
      <c r="HI13" s="282"/>
      <c r="HJ13" s="282"/>
      <c r="HK13" s="282"/>
      <c r="HL13" s="282"/>
      <c r="HM13" s="282"/>
      <c r="HN13" s="282"/>
      <c r="HO13" s="282"/>
      <c r="HP13" s="282"/>
      <c r="HQ13" s="282"/>
      <c r="HR13" s="282"/>
      <c r="HS13" s="282"/>
      <c r="HT13" s="282"/>
      <c r="HU13" s="282"/>
      <c r="HV13" s="282"/>
      <c r="HW13" s="282"/>
      <c r="HX13" s="282"/>
      <c r="HY13" s="282"/>
      <c r="HZ13" s="282"/>
      <c r="IA13" s="282"/>
      <c r="IB13" s="282"/>
      <c r="IC13" s="282"/>
      <c r="ID13" s="282"/>
      <c r="IE13" s="282"/>
      <c r="IF13" s="282"/>
      <c r="IG13" s="282"/>
      <c r="IH13" s="282"/>
      <c r="II13" s="282"/>
      <c r="IJ13" s="282"/>
      <c r="IK13" s="282"/>
      <c r="IL13" s="282"/>
      <c r="IM13" s="282"/>
      <c r="IN13" s="282"/>
      <c r="IO13" s="282"/>
      <c r="IP13" s="282"/>
      <c r="IQ13" s="282"/>
      <c r="IR13" s="282"/>
      <c r="IS13" s="282"/>
      <c r="IT13" s="282"/>
      <c r="IU13" s="282"/>
      <c r="IV13" s="282"/>
      <c r="IW13" s="282"/>
      <c r="IX13" s="282"/>
      <c r="IY13" s="282"/>
      <c r="IZ13" s="282"/>
    </row>
    <row r="14" spans="1:260" s="125" customFormat="1" ht="18" customHeight="1" x14ac:dyDescent="0.2">
      <c r="A14" s="282"/>
      <c r="B14" s="234" t="s">
        <v>41</v>
      </c>
      <c r="C14" s="277"/>
      <c r="D14" s="406">
        <v>1173008</v>
      </c>
      <c r="E14" s="187">
        <v>2.475478213017436</v>
      </c>
      <c r="F14" s="227"/>
      <c r="G14" s="235">
        <v>122308</v>
      </c>
      <c r="H14" s="236">
        <v>1.8856806491867435</v>
      </c>
      <c r="I14" s="277"/>
      <c r="J14" s="283">
        <v>36020</v>
      </c>
      <c r="K14" s="414">
        <f t="shared" si="0"/>
        <v>3.0707377954796558</v>
      </c>
      <c r="L14" s="236">
        <f t="shared" si="1"/>
        <v>29.450240376753769</v>
      </c>
      <c r="M14" s="279"/>
      <c r="N14" s="279">
        <f t="shared" si="2"/>
        <v>8</v>
      </c>
      <c r="O14" s="279">
        <v>4</v>
      </c>
      <c r="P14" s="279">
        <f t="shared" si="3"/>
        <v>16</v>
      </c>
      <c r="Q14" s="280" t="str">
        <f t="shared" si="4"/>
        <v>País Vasco</v>
      </c>
      <c r="R14" s="281">
        <f t="shared" si="5"/>
        <v>32.20732229008722</v>
      </c>
      <c r="S14" s="276"/>
      <c r="T14" s="276"/>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c r="IV14" s="282"/>
      <c r="IW14" s="282"/>
      <c r="IX14" s="282"/>
      <c r="IY14" s="282"/>
      <c r="IZ14" s="282"/>
    </row>
    <row r="15" spans="1:260" s="125" customFormat="1" ht="18" customHeight="1" x14ac:dyDescent="0.2">
      <c r="A15" s="282"/>
      <c r="B15" s="234" t="s">
        <v>9</v>
      </c>
      <c r="C15" s="277"/>
      <c r="D15" s="406">
        <v>2172944</v>
      </c>
      <c r="E15" s="187">
        <v>4.5857108648082194</v>
      </c>
      <c r="F15" s="227"/>
      <c r="G15" s="235">
        <v>246866</v>
      </c>
      <c r="H15" s="236">
        <v>3.8060506192737567</v>
      </c>
      <c r="I15" s="277"/>
      <c r="J15" s="283">
        <v>47498</v>
      </c>
      <c r="K15" s="414">
        <f t="shared" si="0"/>
        <v>2.1858823789292314</v>
      </c>
      <c r="L15" s="236">
        <f t="shared" si="1"/>
        <v>19.240397624622265</v>
      </c>
      <c r="M15" s="279"/>
      <c r="N15" s="279">
        <f t="shared" si="2"/>
        <v>18</v>
      </c>
      <c r="O15" s="279">
        <v>5</v>
      </c>
      <c r="P15" s="279">
        <f t="shared" si="3"/>
        <v>17</v>
      </c>
      <c r="Q15" s="280" t="str">
        <f t="shared" si="4"/>
        <v>Rioja, La</v>
      </c>
      <c r="R15" s="281">
        <f t="shared" si="5"/>
        <v>31.800757793977532</v>
      </c>
      <c r="S15" s="276"/>
      <c r="T15" s="276"/>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c r="IV15" s="282"/>
      <c r="IW15" s="282"/>
      <c r="IX15" s="282"/>
      <c r="IY15" s="282"/>
      <c r="IZ15" s="282"/>
    </row>
    <row r="16" spans="1:260" s="125" customFormat="1" ht="18" customHeight="1" x14ac:dyDescent="0.2">
      <c r="A16" s="282"/>
      <c r="B16" s="234" t="s">
        <v>8</v>
      </c>
      <c r="C16" s="277"/>
      <c r="D16" s="407">
        <v>584507</v>
      </c>
      <c r="E16" s="187">
        <v>1.2335247021812148</v>
      </c>
      <c r="F16" s="227"/>
      <c r="G16" s="239">
        <v>99678</v>
      </c>
      <c r="H16" s="236">
        <v>1.5367831683098099</v>
      </c>
      <c r="I16" s="277"/>
      <c r="J16" s="283">
        <v>22423</v>
      </c>
      <c r="K16" s="414">
        <f t="shared" si="0"/>
        <v>3.8362243737029669</v>
      </c>
      <c r="L16" s="236">
        <f t="shared" si="1"/>
        <v>22.495435301671382</v>
      </c>
      <c r="M16" s="279"/>
      <c r="N16" s="279">
        <f t="shared" si="2"/>
        <v>15</v>
      </c>
      <c r="O16" s="279">
        <v>6</v>
      </c>
      <c r="P16" s="279">
        <f t="shared" si="3"/>
        <v>9</v>
      </c>
      <c r="Q16" s="280" t="str">
        <f t="shared" si="4"/>
        <v>Cataluña</v>
      </c>
      <c r="R16" s="284">
        <f t="shared" si="5"/>
        <v>30.890486001787405</v>
      </c>
      <c r="S16" s="276"/>
      <c r="T16" s="276"/>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c r="IV16" s="282"/>
      <c r="IW16" s="282"/>
      <c r="IX16" s="282"/>
      <c r="IY16" s="282"/>
      <c r="IZ16" s="282"/>
    </row>
    <row r="17" spans="1:260" s="128" customFormat="1" ht="18" customHeight="1" x14ac:dyDescent="0.2">
      <c r="A17" s="285"/>
      <c r="B17" s="286" t="s">
        <v>7</v>
      </c>
      <c r="C17" s="277"/>
      <c r="D17" s="406">
        <v>2383139</v>
      </c>
      <c r="E17" s="187">
        <v>5.0292996067308655</v>
      </c>
      <c r="F17" s="227"/>
      <c r="G17" s="287">
        <v>420966</v>
      </c>
      <c r="H17" s="288">
        <v>6.4902331831568389</v>
      </c>
      <c r="I17" s="277"/>
      <c r="J17" s="289">
        <v>139217</v>
      </c>
      <c r="K17" s="415">
        <f t="shared" si="0"/>
        <v>5.8417490545033255</v>
      </c>
      <c r="L17" s="288">
        <f t="shared" si="1"/>
        <v>33.070841825705642</v>
      </c>
      <c r="M17" s="279"/>
      <c r="N17" s="279">
        <f t="shared" si="2"/>
        <v>3</v>
      </c>
      <c r="O17" s="279">
        <v>7</v>
      </c>
      <c r="P17" s="279">
        <f t="shared" si="3"/>
        <v>8</v>
      </c>
      <c r="Q17" s="280" t="str">
        <f t="shared" si="4"/>
        <v>Castilla - La Mancha</v>
      </c>
      <c r="R17" s="281">
        <f t="shared" si="5"/>
        <v>29.918085088036975</v>
      </c>
      <c r="S17" s="290"/>
      <c r="T17" s="290"/>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c r="CA17" s="285"/>
      <c r="CB17" s="285"/>
      <c r="CC17" s="285"/>
      <c r="CD17" s="285"/>
      <c r="CE17" s="285"/>
      <c r="CF17" s="285"/>
      <c r="CG17" s="285"/>
      <c r="CH17" s="285"/>
      <c r="CI17" s="285"/>
      <c r="CJ17" s="285"/>
      <c r="CK17" s="285"/>
      <c r="CL17" s="285"/>
      <c r="CM17" s="285"/>
      <c r="CN17" s="285"/>
      <c r="CO17" s="285"/>
      <c r="CP17" s="285"/>
      <c r="CQ17" s="285"/>
      <c r="CR17" s="285"/>
      <c r="CS17" s="285"/>
      <c r="CT17" s="285"/>
      <c r="CU17" s="285"/>
      <c r="CV17" s="285"/>
      <c r="CW17" s="285"/>
      <c r="CX17" s="285"/>
      <c r="CY17" s="285"/>
      <c r="CZ17" s="285"/>
      <c r="DA17" s="285"/>
      <c r="DB17" s="285"/>
      <c r="DC17" s="285"/>
      <c r="DD17" s="285"/>
      <c r="DE17" s="285"/>
      <c r="DF17" s="285"/>
      <c r="DG17" s="285"/>
      <c r="DH17" s="285"/>
      <c r="DI17" s="285"/>
      <c r="DJ17" s="285"/>
      <c r="DK17" s="285"/>
      <c r="DL17" s="285"/>
      <c r="DM17" s="285"/>
      <c r="DN17" s="285"/>
      <c r="DO17" s="285"/>
      <c r="DP17" s="285"/>
      <c r="DQ17" s="285"/>
      <c r="DR17" s="285"/>
      <c r="DS17" s="285"/>
      <c r="DT17" s="285"/>
      <c r="DU17" s="285"/>
      <c r="DV17" s="285"/>
      <c r="DW17" s="285"/>
      <c r="DX17" s="285"/>
      <c r="DY17" s="285"/>
      <c r="DZ17" s="285"/>
      <c r="EA17" s="285"/>
      <c r="EB17" s="285"/>
      <c r="EC17" s="285"/>
      <c r="ED17" s="285"/>
      <c r="EE17" s="285"/>
      <c r="EF17" s="285"/>
      <c r="EG17" s="285"/>
      <c r="EH17" s="285"/>
      <c r="EI17" s="285"/>
      <c r="EJ17" s="285"/>
      <c r="EK17" s="285"/>
      <c r="EL17" s="285"/>
      <c r="EM17" s="285"/>
      <c r="EN17" s="285"/>
      <c r="EO17" s="285"/>
      <c r="EP17" s="285"/>
      <c r="EQ17" s="285"/>
      <c r="ER17" s="285"/>
      <c r="ES17" s="285"/>
      <c r="ET17" s="285"/>
      <c r="EU17" s="285"/>
      <c r="EV17" s="285"/>
      <c r="EW17" s="285"/>
      <c r="EX17" s="285"/>
      <c r="EY17" s="285"/>
      <c r="EZ17" s="285"/>
      <c r="FA17" s="285"/>
      <c r="FB17" s="285"/>
      <c r="FC17" s="285"/>
      <c r="FD17" s="285"/>
      <c r="FE17" s="285"/>
      <c r="FF17" s="285"/>
      <c r="FG17" s="285"/>
      <c r="FH17" s="285"/>
      <c r="FI17" s="285"/>
      <c r="FJ17" s="285"/>
      <c r="FK17" s="285"/>
      <c r="FL17" s="285"/>
      <c r="FM17" s="285"/>
      <c r="FN17" s="285"/>
      <c r="FO17" s="285"/>
      <c r="FP17" s="285"/>
      <c r="FQ17" s="285"/>
      <c r="FR17" s="285"/>
      <c r="FS17" s="285"/>
      <c r="FT17" s="285"/>
      <c r="FU17" s="285"/>
      <c r="FV17" s="285"/>
      <c r="FW17" s="285"/>
      <c r="FX17" s="285"/>
      <c r="FY17" s="285"/>
      <c r="FZ17" s="285"/>
      <c r="GA17" s="285"/>
      <c r="GB17" s="285"/>
      <c r="GC17" s="285"/>
      <c r="GD17" s="285"/>
      <c r="GE17" s="285"/>
      <c r="GF17" s="285"/>
      <c r="GG17" s="285"/>
      <c r="GH17" s="285"/>
      <c r="GI17" s="285"/>
      <c r="GJ17" s="285"/>
      <c r="GK17" s="285"/>
      <c r="GL17" s="285"/>
      <c r="GM17" s="285"/>
      <c r="GN17" s="285"/>
      <c r="GO17" s="285"/>
      <c r="GP17" s="285"/>
      <c r="GQ17" s="285"/>
      <c r="GR17" s="285"/>
      <c r="GS17" s="285"/>
      <c r="GT17" s="285"/>
      <c r="GU17" s="285"/>
      <c r="GV17" s="285"/>
      <c r="GW17" s="285"/>
      <c r="GX17" s="285"/>
      <c r="GY17" s="285"/>
      <c r="GZ17" s="285"/>
      <c r="HA17" s="285"/>
      <c r="HB17" s="285"/>
      <c r="HC17" s="285"/>
      <c r="HD17" s="285"/>
      <c r="HE17" s="285"/>
      <c r="HF17" s="285"/>
      <c r="HG17" s="285"/>
      <c r="HH17" s="285"/>
      <c r="HI17" s="285"/>
      <c r="HJ17" s="285"/>
      <c r="HK17" s="285"/>
      <c r="HL17" s="285"/>
      <c r="HM17" s="285"/>
      <c r="HN17" s="285"/>
      <c r="HO17" s="285"/>
      <c r="HP17" s="285"/>
      <c r="HQ17" s="285"/>
      <c r="HR17" s="285"/>
      <c r="HS17" s="285"/>
      <c r="HT17" s="285"/>
      <c r="HU17" s="285"/>
      <c r="HV17" s="285"/>
      <c r="HW17" s="285"/>
      <c r="HX17" s="285"/>
      <c r="HY17" s="285"/>
      <c r="HZ17" s="285"/>
      <c r="IA17" s="285"/>
      <c r="IB17" s="285"/>
      <c r="IC17" s="285"/>
      <c r="ID17" s="285"/>
      <c r="IE17" s="285"/>
      <c r="IF17" s="285"/>
      <c r="IG17" s="285"/>
      <c r="IH17" s="285"/>
      <c r="II17" s="285"/>
      <c r="IJ17" s="285"/>
      <c r="IK17" s="285"/>
      <c r="IL17" s="285"/>
      <c r="IM17" s="285"/>
      <c r="IN17" s="285"/>
      <c r="IO17" s="285"/>
      <c r="IP17" s="285"/>
      <c r="IQ17" s="285"/>
      <c r="IR17" s="285"/>
      <c r="IS17" s="285"/>
      <c r="IT17" s="285"/>
      <c r="IU17" s="285"/>
      <c r="IV17" s="285"/>
      <c r="IW17" s="285"/>
      <c r="IX17" s="285"/>
      <c r="IY17" s="285"/>
      <c r="IZ17" s="285"/>
    </row>
    <row r="18" spans="1:260" s="128" customFormat="1" ht="18" customHeight="1" x14ac:dyDescent="0.2">
      <c r="A18" s="285"/>
      <c r="B18" s="286" t="s">
        <v>43</v>
      </c>
      <c r="C18" s="277"/>
      <c r="D18" s="406">
        <v>2049562</v>
      </c>
      <c r="E18" s="187">
        <v>4.3253294753560434</v>
      </c>
      <c r="F18" s="227"/>
      <c r="G18" s="287">
        <v>289935</v>
      </c>
      <c r="H18" s="288">
        <v>4.4700658912087397</v>
      </c>
      <c r="I18" s="277"/>
      <c r="J18" s="289">
        <v>86743</v>
      </c>
      <c r="K18" s="415">
        <f t="shared" si="0"/>
        <v>4.2322701142975916</v>
      </c>
      <c r="L18" s="288">
        <f t="shared" si="1"/>
        <v>29.918085088036975</v>
      </c>
      <c r="M18" s="279"/>
      <c r="N18" s="279">
        <f t="shared" si="2"/>
        <v>7</v>
      </c>
      <c r="O18" s="279">
        <v>8</v>
      </c>
      <c r="P18" s="279">
        <f t="shared" si="3"/>
        <v>4</v>
      </c>
      <c r="Q18" s="280" t="str">
        <f t="shared" si="4"/>
        <v>Balears, Illes</v>
      </c>
      <c r="R18" s="281">
        <f t="shared" si="5"/>
        <v>29.450240376753769</v>
      </c>
      <c r="S18" s="290"/>
      <c r="T18" s="290"/>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5"/>
      <c r="CN18" s="285"/>
      <c r="CO18" s="285"/>
      <c r="CP18" s="285"/>
      <c r="CQ18" s="285"/>
      <c r="CR18" s="285"/>
      <c r="CS18" s="285"/>
      <c r="CT18" s="285"/>
      <c r="CU18" s="285"/>
      <c r="CV18" s="285"/>
      <c r="CW18" s="285"/>
      <c r="CX18" s="285"/>
      <c r="CY18" s="285"/>
      <c r="CZ18" s="285"/>
      <c r="DA18" s="285"/>
      <c r="DB18" s="285"/>
      <c r="DC18" s="285"/>
      <c r="DD18" s="285"/>
      <c r="DE18" s="285"/>
      <c r="DF18" s="285"/>
      <c r="DG18" s="285"/>
      <c r="DH18" s="285"/>
      <c r="DI18" s="285"/>
      <c r="DJ18" s="285"/>
      <c r="DK18" s="285"/>
      <c r="DL18" s="285"/>
      <c r="DM18" s="285"/>
      <c r="DN18" s="285"/>
      <c r="DO18" s="285"/>
      <c r="DP18" s="285"/>
      <c r="DQ18" s="285"/>
      <c r="DR18" s="285"/>
      <c r="DS18" s="285"/>
      <c r="DT18" s="285"/>
      <c r="DU18" s="285"/>
      <c r="DV18" s="285"/>
      <c r="DW18" s="285"/>
      <c r="DX18" s="285"/>
      <c r="DY18" s="285"/>
      <c r="DZ18" s="285"/>
      <c r="EA18" s="285"/>
      <c r="EB18" s="285"/>
      <c r="EC18" s="285"/>
      <c r="ED18" s="285"/>
      <c r="EE18" s="285"/>
      <c r="EF18" s="285"/>
      <c r="EG18" s="285"/>
      <c r="EH18" s="285"/>
      <c r="EI18" s="285"/>
      <c r="EJ18" s="285"/>
      <c r="EK18" s="285"/>
      <c r="EL18" s="285"/>
      <c r="EM18" s="285"/>
      <c r="EN18" s="285"/>
      <c r="EO18" s="285"/>
      <c r="EP18" s="285"/>
      <c r="EQ18" s="285"/>
      <c r="ER18" s="285"/>
      <c r="ES18" s="285"/>
      <c r="ET18" s="285"/>
      <c r="EU18" s="285"/>
      <c r="EV18" s="285"/>
      <c r="EW18" s="285"/>
      <c r="EX18" s="285"/>
      <c r="EY18" s="285"/>
      <c r="EZ18" s="285"/>
      <c r="FA18" s="285"/>
      <c r="FB18" s="285"/>
      <c r="FC18" s="285"/>
      <c r="FD18" s="285"/>
      <c r="FE18" s="285"/>
      <c r="FF18" s="285"/>
      <c r="FG18" s="285"/>
      <c r="FH18" s="285"/>
      <c r="FI18" s="285"/>
      <c r="FJ18" s="285"/>
      <c r="FK18" s="285"/>
      <c r="FL18" s="285"/>
      <c r="FM18" s="285"/>
      <c r="FN18" s="285"/>
      <c r="FO18" s="285"/>
      <c r="FP18" s="285"/>
      <c r="FQ18" s="285"/>
      <c r="FR18" s="285"/>
      <c r="FS18" s="285"/>
      <c r="FT18" s="285"/>
      <c r="FU18" s="285"/>
      <c r="FV18" s="285"/>
      <c r="FW18" s="285"/>
      <c r="FX18" s="285"/>
      <c r="FY18" s="285"/>
      <c r="FZ18" s="285"/>
      <c r="GA18" s="285"/>
      <c r="GB18" s="285"/>
      <c r="GC18" s="285"/>
      <c r="GD18" s="285"/>
      <c r="GE18" s="285"/>
      <c r="GF18" s="285"/>
      <c r="GG18" s="285"/>
      <c r="GH18" s="285"/>
      <c r="GI18" s="285"/>
      <c r="GJ18" s="285"/>
      <c r="GK18" s="285"/>
      <c r="GL18" s="285"/>
      <c r="GM18" s="285"/>
      <c r="GN18" s="285"/>
      <c r="GO18" s="285"/>
      <c r="GP18" s="285"/>
      <c r="GQ18" s="285"/>
      <c r="GR18" s="285"/>
      <c r="GS18" s="285"/>
      <c r="GT18" s="285"/>
      <c r="GU18" s="285"/>
      <c r="GV18" s="285"/>
      <c r="GW18" s="285"/>
      <c r="GX18" s="285"/>
      <c r="GY18" s="285"/>
      <c r="GZ18" s="285"/>
      <c r="HA18" s="285"/>
      <c r="HB18" s="285"/>
      <c r="HC18" s="285"/>
      <c r="HD18" s="285"/>
      <c r="HE18" s="285"/>
      <c r="HF18" s="285"/>
      <c r="HG18" s="285"/>
      <c r="HH18" s="285"/>
      <c r="HI18" s="285"/>
      <c r="HJ18" s="285"/>
      <c r="HK18" s="285"/>
      <c r="HL18" s="285"/>
      <c r="HM18" s="285"/>
      <c r="HN18" s="285"/>
      <c r="HO18" s="285"/>
      <c r="HP18" s="285"/>
      <c r="HQ18" s="285"/>
      <c r="HR18" s="285"/>
      <c r="HS18" s="285"/>
      <c r="HT18" s="285"/>
      <c r="HU18" s="285"/>
      <c r="HV18" s="285"/>
      <c r="HW18" s="285"/>
      <c r="HX18" s="285"/>
      <c r="HY18" s="285"/>
      <c r="HZ18" s="285"/>
      <c r="IA18" s="285"/>
      <c r="IB18" s="285"/>
      <c r="IC18" s="285"/>
      <c r="ID18" s="285"/>
      <c r="IE18" s="285"/>
      <c r="IF18" s="285"/>
      <c r="IG18" s="285"/>
      <c r="IH18" s="285"/>
      <c r="II18" s="285"/>
      <c r="IJ18" s="285"/>
      <c r="IK18" s="285"/>
      <c r="IL18" s="285"/>
      <c r="IM18" s="285"/>
      <c r="IN18" s="285"/>
      <c r="IO18" s="285"/>
      <c r="IP18" s="285"/>
      <c r="IQ18" s="285"/>
      <c r="IR18" s="285"/>
      <c r="IS18" s="285"/>
      <c r="IT18" s="285"/>
      <c r="IU18" s="285"/>
      <c r="IV18" s="285"/>
      <c r="IW18" s="285"/>
      <c r="IX18" s="285"/>
      <c r="IY18" s="285"/>
      <c r="IZ18" s="285"/>
    </row>
    <row r="19" spans="1:260" s="128" customFormat="1" ht="18" customHeight="1" x14ac:dyDescent="0.2">
      <c r="A19" s="285"/>
      <c r="B19" s="286" t="s">
        <v>44</v>
      </c>
      <c r="C19" s="277"/>
      <c r="D19" s="406">
        <v>7763362</v>
      </c>
      <c r="E19" s="187">
        <v>16.383548527177538</v>
      </c>
      <c r="F19" s="227"/>
      <c r="G19" s="287">
        <v>1069708</v>
      </c>
      <c r="H19" s="288">
        <v>16.492197369593594</v>
      </c>
      <c r="I19" s="277"/>
      <c r="J19" s="289">
        <v>330438</v>
      </c>
      <c r="K19" s="415">
        <f t="shared" si="0"/>
        <v>4.2563775848659384</v>
      </c>
      <c r="L19" s="288">
        <f t="shared" si="1"/>
        <v>30.890486001787405</v>
      </c>
      <c r="M19" s="279"/>
      <c r="N19" s="279">
        <f t="shared" si="2"/>
        <v>6</v>
      </c>
      <c r="O19" s="279">
        <v>9</v>
      </c>
      <c r="P19" s="279">
        <f t="shared" si="3"/>
        <v>21</v>
      </c>
      <c r="Q19" s="280" t="str">
        <f>INDEX(B$11:B$31,P19,1)</f>
        <v>TOTAL</v>
      </c>
      <c r="R19" s="281">
        <f t="shared" si="5"/>
        <v>28.525537352998221</v>
      </c>
      <c r="S19" s="290"/>
      <c r="T19" s="290"/>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c r="DO19" s="285"/>
      <c r="DP19" s="285"/>
      <c r="DQ19" s="285"/>
      <c r="DR19" s="285"/>
      <c r="DS19" s="285"/>
      <c r="DT19" s="285"/>
      <c r="DU19" s="285"/>
      <c r="DV19" s="285"/>
      <c r="DW19" s="285"/>
      <c r="DX19" s="285"/>
      <c r="DY19" s="285"/>
      <c r="DZ19" s="285"/>
      <c r="EA19" s="285"/>
      <c r="EB19" s="285"/>
      <c r="EC19" s="285"/>
      <c r="ED19" s="285"/>
      <c r="EE19" s="285"/>
      <c r="EF19" s="285"/>
      <c r="EG19" s="285"/>
      <c r="EH19" s="285"/>
      <c r="EI19" s="285"/>
      <c r="EJ19" s="285"/>
      <c r="EK19" s="285"/>
      <c r="EL19" s="285"/>
      <c r="EM19" s="285"/>
      <c r="EN19" s="285"/>
      <c r="EO19" s="285"/>
      <c r="EP19" s="285"/>
      <c r="EQ19" s="285"/>
      <c r="ER19" s="285"/>
      <c r="ES19" s="285"/>
      <c r="ET19" s="285"/>
      <c r="EU19" s="285"/>
      <c r="EV19" s="285"/>
      <c r="EW19" s="285"/>
      <c r="EX19" s="285"/>
      <c r="EY19" s="285"/>
      <c r="EZ19" s="285"/>
      <c r="FA19" s="285"/>
      <c r="FB19" s="285"/>
      <c r="FC19" s="285"/>
      <c r="FD19" s="285"/>
      <c r="FE19" s="285"/>
      <c r="FF19" s="285"/>
      <c r="FG19" s="285"/>
      <c r="FH19" s="285"/>
      <c r="FI19" s="285"/>
      <c r="FJ19" s="285"/>
      <c r="FK19" s="285"/>
      <c r="FL19" s="285"/>
      <c r="FM19" s="285"/>
      <c r="FN19" s="285"/>
      <c r="FO19" s="285"/>
      <c r="FP19" s="285"/>
      <c r="FQ19" s="285"/>
      <c r="FR19" s="285"/>
      <c r="FS19" s="285"/>
      <c r="FT19" s="285"/>
      <c r="FU19" s="285"/>
      <c r="FV19" s="285"/>
      <c r="FW19" s="285"/>
      <c r="FX19" s="285"/>
      <c r="FY19" s="285"/>
      <c r="FZ19" s="285"/>
      <c r="GA19" s="285"/>
      <c r="GB19" s="285"/>
      <c r="GC19" s="285"/>
      <c r="GD19" s="285"/>
      <c r="GE19" s="285"/>
      <c r="GF19" s="285"/>
      <c r="GG19" s="285"/>
      <c r="GH19" s="285"/>
      <c r="GI19" s="285"/>
      <c r="GJ19" s="285"/>
      <c r="GK19" s="285"/>
      <c r="GL19" s="285"/>
      <c r="GM19" s="285"/>
      <c r="GN19" s="285"/>
      <c r="GO19" s="285"/>
      <c r="GP19" s="285"/>
      <c r="GQ19" s="285"/>
      <c r="GR19" s="285"/>
      <c r="GS19" s="285"/>
      <c r="GT19" s="285"/>
      <c r="GU19" s="285"/>
      <c r="GV19" s="285"/>
      <c r="GW19" s="285"/>
      <c r="GX19" s="285"/>
      <c r="GY19" s="285"/>
      <c r="GZ19" s="285"/>
      <c r="HA19" s="285"/>
      <c r="HB19" s="285"/>
      <c r="HC19" s="285"/>
      <c r="HD19" s="285"/>
      <c r="HE19" s="285"/>
      <c r="HF19" s="285"/>
      <c r="HG19" s="285"/>
      <c r="HH19" s="285"/>
      <c r="HI19" s="285"/>
      <c r="HJ19" s="285"/>
      <c r="HK19" s="285"/>
      <c r="HL19" s="285"/>
      <c r="HM19" s="285"/>
      <c r="HN19" s="285"/>
      <c r="HO19" s="285"/>
      <c r="HP19" s="285"/>
      <c r="HQ19" s="285"/>
      <c r="HR19" s="285"/>
      <c r="HS19" s="285"/>
      <c r="HT19" s="285"/>
      <c r="HU19" s="285"/>
      <c r="HV19" s="285"/>
      <c r="HW19" s="285"/>
      <c r="HX19" s="285"/>
      <c r="HY19" s="285"/>
      <c r="HZ19" s="285"/>
      <c r="IA19" s="285"/>
      <c r="IB19" s="285"/>
      <c r="IC19" s="285"/>
      <c r="ID19" s="285"/>
      <c r="IE19" s="285"/>
      <c r="IF19" s="285"/>
      <c r="IG19" s="285"/>
      <c r="IH19" s="285"/>
      <c r="II19" s="285"/>
      <c r="IJ19" s="285"/>
      <c r="IK19" s="285"/>
      <c r="IL19" s="285"/>
      <c r="IM19" s="285"/>
      <c r="IN19" s="285"/>
      <c r="IO19" s="285"/>
      <c r="IP19" s="285"/>
      <c r="IQ19" s="285"/>
      <c r="IR19" s="285"/>
      <c r="IS19" s="285"/>
      <c r="IT19" s="285"/>
      <c r="IU19" s="285"/>
      <c r="IV19" s="285"/>
      <c r="IW19" s="285"/>
      <c r="IX19" s="285"/>
      <c r="IY19" s="285"/>
      <c r="IZ19" s="285"/>
    </row>
    <row r="20" spans="1:260" s="128" customFormat="1" ht="18" customHeight="1" x14ac:dyDescent="0.2">
      <c r="A20" s="285"/>
      <c r="B20" s="286" t="s">
        <v>6</v>
      </c>
      <c r="C20" s="277"/>
      <c r="D20" s="406">
        <v>5058138</v>
      </c>
      <c r="E20" s="187">
        <v>10.674531134856359</v>
      </c>
      <c r="F20" s="227"/>
      <c r="G20" s="287">
        <v>656267</v>
      </c>
      <c r="H20" s="288">
        <v>10.11798069300321</v>
      </c>
      <c r="I20" s="277"/>
      <c r="J20" s="289">
        <v>169110</v>
      </c>
      <c r="K20" s="415">
        <f t="shared" si="0"/>
        <v>3.3433251524572878</v>
      </c>
      <c r="L20" s="288">
        <f>J20*100/G20</f>
        <v>25.768475330924762</v>
      </c>
      <c r="M20" s="279"/>
      <c r="N20" s="279">
        <f t="shared" si="2"/>
        <v>11</v>
      </c>
      <c r="O20" s="279">
        <v>10</v>
      </c>
      <c r="P20" s="279">
        <f t="shared" si="3"/>
        <v>13</v>
      </c>
      <c r="Q20" s="280" t="str">
        <f t="shared" si="4"/>
        <v>Madrid, Comunidad de</v>
      </c>
      <c r="R20" s="281">
        <f t="shared" si="5"/>
        <v>27.96969052125683</v>
      </c>
      <c r="S20" s="290"/>
      <c r="T20" s="290"/>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5"/>
      <c r="CV20" s="285"/>
      <c r="CW20" s="285"/>
      <c r="CX20" s="285"/>
      <c r="CY20" s="285"/>
      <c r="CZ20" s="285"/>
      <c r="DA20" s="285"/>
      <c r="DB20" s="285"/>
      <c r="DC20" s="285"/>
      <c r="DD20" s="285"/>
      <c r="DE20" s="285"/>
      <c r="DF20" s="285"/>
      <c r="DG20" s="285"/>
      <c r="DH20" s="285"/>
      <c r="DI20" s="285"/>
      <c r="DJ20" s="285"/>
      <c r="DK20" s="285"/>
      <c r="DL20" s="285"/>
      <c r="DM20" s="285"/>
      <c r="DN20" s="285"/>
      <c r="DO20" s="285"/>
      <c r="DP20" s="285"/>
      <c r="DQ20" s="285"/>
      <c r="DR20" s="285"/>
      <c r="DS20" s="285"/>
      <c r="DT20" s="285"/>
      <c r="DU20" s="285"/>
      <c r="DV20" s="285"/>
      <c r="DW20" s="285"/>
      <c r="DX20" s="285"/>
      <c r="DY20" s="285"/>
      <c r="DZ20" s="285"/>
      <c r="EA20" s="285"/>
      <c r="EB20" s="285"/>
      <c r="EC20" s="285"/>
      <c r="ED20" s="285"/>
      <c r="EE20" s="285"/>
      <c r="EF20" s="285"/>
      <c r="EG20" s="285"/>
      <c r="EH20" s="285"/>
      <c r="EI20" s="285"/>
      <c r="EJ20" s="285"/>
      <c r="EK20" s="285"/>
      <c r="EL20" s="285"/>
      <c r="EM20" s="285"/>
      <c r="EN20" s="285"/>
      <c r="EO20" s="285"/>
      <c r="EP20" s="285"/>
      <c r="EQ20" s="285"/>
      <c r="ER20" s="285"/>
      <c r="ES20" s="285"/>
      <c r="ET20" s="285"/>
      <c r="EU20" s="285"/>
      <c r="EV20" s="285"/>
      <c r="EW20" s="285"/>
      <c r="EX20" s="285"/>
      <c r="EY20" s="285"/>
      <c r="EZ20" s="285"/>
      <c r="FA20" s="285"/>
      <c r="FB20" s="285"/>
      <c r="FC20" s="285"/>
      <c r="FD20" s="285"/>
      <c r="FE20" s="285"/>
      <c r="FF20" s="285"/>
      <c r="FG20" s="285"/>
      <c r="FH20" s="285"/>
      <c r="FI20" s="285"/>
      <c r="FJ20" s="285"/>
      <c r="FK20" s="285"/>
      <c r="FL20" s="285"/>
      <c r="FM20" s="285"/>
      <c r="FN20" s="285"/>
      <c r="FO20" s="285"/>
      <c r="FP20" s="285"/>
      <c r="FQ20" s="285"/>
      <c r="FR20" s="285"/>
      <c r="FS20" s="285"/>
      <c r="FT20" s="285"/>
      <c r="FU20" s="285"/>
      <c r="FV20" s="285"/>
      <c r="FW20" s="285"/>
      <c r="FX20" s="285"/>
      <c r="FY20" s="285"/>
      <c r="FZ20" s="285"/>
      <c r="GA20" s="285"/>
      <c r="GB20" s="285"/>
      <c r="GC20" s="285"/>
      <c r="GD20" s="285"/>
      <c r="GE20" s="285"/>
      <c r="GF20" s="285"/>
      <c r="GG20" s="285"/>
      <c r="GH20" s="285"/>
      <c r="GI20" s="285"/>
      <c r="GJ20" s="285"/>
      <c r="GK20" s="285"/>
      <c r="GL20" s="285"/>
      <c r="GM20" s="285"/>
      <c r="GN20" s="285"/>
      <c r="GO20" s="285"/>
      <c r="GP20" s="285"/>
      <c r="GQ20" s="285"/>
      <c r="GR20" s="285"/>
      <c r="GS20" s="285"/>
      <c r="GT20" s="285"/>
      <c r="GU20" s="285"/>
      <c r="GV20" s="285"/>
      <c r="GW20" s="285"/>
      <c r="GX20" s="285"/>
      <c r="GY20" s="285"/>
      <c r="GZ20" s="285"/>
      <c r="HA20" s="285"/>
      <c r="HB20" s="285"/>
      <c r="HC20" s="285"/>
      <c r="HD20" s="285"/>
      <c r="HE20" s="285"/>
      <c r="HF20" s="285"/>
      <c r="HG20" s="285"/>
      <c r="HH20" s="285"/>
      <c r="HI20" s="285"/>
      <c r="HJ20" s="285"/>
      <c r="HK20" s="285"/>
      <c r="HL20" s="285"/>
      <c r="HM20" s="285"/>
      <c r="HN20" s="285"/>
      <c r="HO20" s="285"/>
      <c r="HP20" s="285"/>
      <c r="HQ20" s="285"/>
      <c r="HR20" s="285"/>
      <c r="HS20" s="285"/>
      <c r="HT20" s="285"/>
      <c r="HU20" s="285"/>
      <c r="HV20" s="285"/>
      <c r="HW20" s="285"/>
      <c r="HX20" s="285"/>
      <c r="HY20" s="285"/>
      <c r="HZ20" s="285"/>
      <c r="IA20" s="285"/>
      <c r="IB20" s="285"/>
      <c r="IC20" s="285"/>
      <c r="ID20" s="285"/>
      <c r="IE20" s="285"/>
      <c r="IF20" s="285"/>
      <c r="IG20" s="285"/>
      <c r="IH20" s="285"/>
      <c r="II20" s="285"/>
      <c r="IJ20" s="285"/>
      <c r="IK20" s="285"/>
      <c r="IL20" s="285"/>
      <c r="IM20" s="285"/>
      <c r="IN20" s="285"/>
      <c r="IO20" s="285"/>
      <c r="IP20" s="285"/>
      <c r="IQ20" s="285"/>
      <c r="IR20" s="285"/>
      <c r="IS20" s="285"/>
      <c r="IT20" s="285"/>
      <c r="IU20" s="285"/>
      <c r="IV20" s="285"/>
      <c r="IW20" s="285"/>
      <c r="IX20" s="285"/>
      <c r="IY20" s="285"/>
      <c r="IZ20" s="285"/>
    </row>
    <row r="21" spans="1:260" s="125" customFormat="1" ht="18" customHeight="1" x14ac:dyDescent="0.2">
      <c r="A21" s="282"/>
      <c r="B21" s="234" t="s">
        <v>5</v>
      </c>
      <c r="C21" s="277"/>
      <c r="D21" s="406">
        <v>1059501</v>
      </c>
      <c r="E21" s="187">
        <v>2.2359367047540908</v>
      </c>
      <c r="F21" s="227"/>
      <c r="G21" s="235">
        <v>159524</v>
      </c>
      <c r="H21" s="236">
        <v>2.4594574343531583</v>
      </c>
      <c r="I21" s="277"/>
      <c r="J21" s="283">
        <v>53876</v>
      </c>
      <c r="K21" s="414">
        <f t="shared" si="0"/>
        <v>5.0850353137939468</v>
      </c>
      <c r="L21" s="236">
        <f t="shared" si="1"/>
        <v>33.772974599433311</v>
      </c>
      <c r="M21" s="279"/>
      <c r="N21" s="279">
        <f t="shared" si="2"/>
        <v>2</v>
      </c>
      <c r="O21" s="279">
        <v>11</v>
      </c>
      <c r="P21" s="279">
        <f t="shared" si="3"/>
        <v>10</v>
      </c>
      <c r="Q21" s="280" t="str">
        <f t="shared" si="4"/>
        <v>Comunitat Valenciana</v>
      </c>
      <c r="R21" s="281">
        <f t="shared" si="5"/>
        <v>25.768475330924762</v>
      </c>
      <c r="S21" s="276"/>
      <c r="T21" s="276"/>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82"/>
      <c r="CR21" s="282"/>
      <c r="CS21" s="282"/>
      <c r="CT21" s="282"/>
      <c r="CU21" s="282"/>
      <c r="CV21" s="282"/>
      <c r="CW21" s="282"/>
      <c r="CX21" s="282"/>
      <c r="CY21" s="282"/>
      <c r="CZ21" s="282"/>
      <c r="DA21" s="282"/>
      <c r="DB21" s="282"/>
      <c r="DC21" s="282"/>
      <c r="DD21" s="282"/>
      <c r="DE21" s="282"/>
      <c r="DF21" s="282"/>
      <c r="DG21" s="282"/>
      <c r="DH21" s="282"/>
      <c r="DI21" s="282"/>
      <c r="DJ21" s="282"/>
      <c r="DK21" s="282"/>
      <c r="DL21" s="282"/>
      <c r="DM21" s="282"/>
      <c r="DN21" s="282"/>
      <c r="DO21" s="282"/>
      <c r="DP21" s="282"/>
      <c r="DQ21" s="282"/>
      <c r="DR21" s="282"/>
      <c r="DS21" s="282"/>
      <c r="DT21" s="282"/>
      <c r="DU21" s="282"/>
      <c r="DV21" s="282"/>
      <c r="DW21" s="282"/>
      <c r="DX21" s="282"/>
      <c r="DY21" s="282"/>
      <c r="DZ21" s="282"/>
      <c r="EA21" s="282"/>
      <c r="EB21" s="282"/>
      <c r="EC21" s="282"/>
      <c r="ED21" s="282"/>
      <c r="EE21" s="282"/>
      <c r="EF21" s="282"/>
      <c r="EG21" s="282"/>
      <c r="EH21" s="282"/>
      <c r="EI21" s="282"/>
      <c r="EJ21" s="282"/>
      <c r="EK21" s="282"/>
      <c r="EL21" s="282"/>
      <c r="EM21" s="282"/>
      <c r="EN21" s="282"/>
      <c r="EO21" s="282"/>
      <c r="EP21" s="282"/>
      <c r="EQ21" s="282"/>
      <c r="ER21" s="282"/>
      <c r="ES21" s="282"/>
      <c r="ET21" s="282"/>
      <c r="EU21" s="282"/>
      <c r="EV21" s="282"/>
      <c r="EW21" s="282"/>
      <c r="EX21" s="282"/>
      <c r="EY21" s="282"/>
      <c r="EZ21" s="282"/>
      <c r="FA21" s="282"/>
      <c r="FB21" s="282"/>
      <c r="FC21" s="282"/>
      <c r="FD21" s="282"/>
      <c r="FE21" s="282"/>
      <c r="FF21" s="282"/>
      <c r="FG21" s="282"/>
      <c r="FH21" s="282"/>
      <c r="FI21" s="282"/>
      <c r="FJ21" s="282"/>
      <c r="FK21" s="282"/>
      <c r="FL21" s="282"/>
      <c r="FM21" s="282"/>
      <c r="FN21" s="282"/>
      <c r="FO21" s="282"/>
      <c r="FP21" s="282"/>
      <c r="FQ21" s="282"/>
      <c r="FR21" s="282"/>
      <c r="FS21" s="282"/>
      <c r="FT21" s="282"/>
      <c r="FU21" s="282"/>
      <c r="FV21" s="282"/>
      <c r="FW21" s="282"/>
      <c r="FX21" s="282"/>
      <c r="FY21" s="282"/>
      <c r="FZ21" s="282"/>
      <c r="GA21" s="282"/>
      <c r="GB21" s="282"/>
      <c r="GC21" s="282"/>
      <c r="GD21" s="282"/>
      <c r="GE21" s="282"/>
      <c r="GF21" s="282"/>
      <c r="GG21" s="282"/>
      <c r="GH21" s="282"/>
      <c r="GI21" s="282"/>
      <c r="GJ21" s="282"/>
      <c r="GK21" s="282"/>
      <c r="GL21" s="282"/>
      <c r="GM21" s="282"/>
      <c r="GN21" s="282"/>
      <c r="GO21" s="282"/>
      <c r="GP21" s="282"/>
      <c r="GQ21" s="282"/>
      <c r="GR21" s="282"/>
      <c r="GS21" s="282"/>
      <c r="GT21" s="282"/>
      <c r="GU21" s="282"/>
      <c r="GV21" s="282"/>
      <c r="GW21" s="282"/>
      <c r="GX21" s="282"/>
      <c r="GY21" s="282"/>
      <c r="GZ21" s="282"/>
      <c r="HA21" s="282"/>
      <c r="HB21" s="282"/>
      <c r="HC21" s="282"/>
      <c r="HD21" s="282"/>
      <c r="HE21" s="282"/>
      <c r="HF21" s="282"/>
      <c r="HG21" s="282"/>
      <c r="HH21" s="282"/>
      <c r="HI21" s="282"/>
      <c r="HJ21" s="282"/>
      <c r="HK21" s="282"/>
      <c r="HL21" s="282"/>
      <c r="HM21" s="282"/>
      <c r="HN21" s="282"/>
      <c r="HO21" s="282"/>
      <c r="HP21" s="282"/>
      <c r="HQ21" s="282"/>
      <c r="HR21" s="282"/>
      <c r="HS21" s="282"/>
      <c r="HT21" s="282"/>
      <c r="HU21" s="282"/>
      <c r="HV21" s="282"/>
      <c r="HW21" s="282"/>
      <c r="HX21" s="282"/>
      <c r="HY21" s="282"/>
      <c r="HZ21" s="282"/>
      <c r="IA21" s="282"/>
      <c r="IB21" s="282"/>
      <c r="IC21" s="282"/>
      <c r="ID21" s="282"/>
      <c r="IE21" s="282"/>
      <c r="IF21" s="282"/>
      <c r="IG21" s="282"/>
      <c r="IH21" s="282"/>
      <c r="II21" s="282"/>
      <c r="IJ21" s="282"/>
      <c r="IK21" s="282"/>
      <c r="IL21" s="282"/>
      <c r="IM21" s="282"/>
      <c r="IN21" s="282"/>
      <c r="IO21" s="282"/>
      <c r="IP21" s="282"/>
      <c r="IQ21" s="282"/>
      <c r="IR21" s="282"/>
      <c r="IS21" s="282"/>
      <c r="IT21" s="282"/>
      <c r="IU21" s="282"/>
      <c r="IV21" s="282"/>
      <c r="IW21" s="282"/>
      <c r="IX21" s="282"/>
      <c r="IY21" s="282"/>
      <c r="IZ21" s="282"/>
    </row>
    <row r="22" spans="1:260" s="125" customFormat="1" ht="18" customHeight="1" x14ac:dyDescent="0.2">
      <c r="A22" s="282"/>
      <c r="B22" s="234" t="s">
        <v>38</v>
      </c>
      <c r="C22" s="277"/>
      <c r="D22" s="406">
        <v>2695645</v>
      </c>
      <c r="E22" s="187">
        <v>5.6888021799760837</v>
      </c>
      <c r="F22" s="227"/>
      <c r="G22" s="235">
        <v>485558</v>
      </c>
      <c r="H22" s="236">
        <v>7.4860787900858226</v>
      </c>
      <c r="I22" s="277"/>
      <c r="J22" s="283">
        <v>79015</v>
      </c>
      <c r="K22" s="414">
        <f t="shared" si="0"/>
        <v>2.9312094137024718</v>
      </c>
      <c r="L22" s="236">
        <f t="shared" si="1"/>
        <v>16.2730302044246</v>
      </c>
      <c r="M22" s="279"/>
      <c r="N22" s="279">
        <f t="shared" si="2"/>
        <v>19</v>
      </c>
      <c r="O22" s="279">
        <v>12</v>
      </c>
      <c r="P22" s="279">
        <f t="shared" si="3"/>
        <v>15</v>
      </c>
      <c r="Q22" s="280" t="str">
        <f t="shared" si="4"/>
        <v>Navarra, Comunidad Foral de</v>
      </c>
      <c r="R22" s="281">
        <f t="shared" si="5"/>
        <v>25.711102769335092</v>
      </c>
      <c r="S22" s="276"/>
      <c r="T22" s="276"/>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c r="BR22" s="282"/>
      <c r="BS22" s="282"/>
      <c r="BT22" s="282"/>
      <c r="BU22" s="282"/>
      <c r="BV22" s="282"/>
      <c r="BW22" s="282"/>
      <c r="BX22" s="282"/>
      <c r="BY22" s="282"/>
      <c r="BZ22" s="282"/>
      <c r="CA22" s="282"/>
      <c r="CB22" s="282"/>
      <c r="CC22" s="282"/>
      <c r="CD22" s="282"/>
      <c r="CE22" s="282"/>
      <c r="CF22" s="282"/>
      <c r="CG22" s="282"/>
      <c r="CH22" s="282"/>
      <c r="CI22" s="282"/>
      <c r="CJ22" s="282"/>
      <c r="CK22" s="282"/>
      <c r="CL22" s="282"/>
      <c r="CM22" s="282"/>
      <c r="CN22" s="282"/>
      <c r="CO22" s="282"/>
      <c r="CP22" s="282"/>
      <c r="CQ22" s="282"/>
      <c r="CR22" s="282"/>
      <c r="CS22" s="282"/>
      <c r="CT22" s="282"/>
      <c r="CU22" s="282"/>
      <c r="CV22" s="282"/>
      <c r="CW22" s="282"/>
      <c r="CX22" s="282"/>
      <c r="CY22" s="282"/>
      <c r="CZ22" s="282"/>
      <c r="DA22" s="282"/>
      <c r="DB22" s="282"/>
      <c r="DC22" s="282"/>
      <c r="DD22" s="282"/>
      <c r="DE22" s="282"/>
      <c r="DF22" s="282"/>
      <c r="DG22" s="282"/>
      <c r="DH22" s="282"/>
      <c r="DI22" s="282"/>
      <c r="DJ22" s="282"/>
      <c r="DK22" s="282"/>
      <c r="DL22" s="282"/>
      <c r="DM22" s="282"/>
      <c r="DN22" s="282"/>
      <c r="DO22" s="282"/>
      <c r="DP22" s="282"/>
      <c r="DQ22" s="282"/>
      <c r="DR22" s="282"/>
      <c r="DS22" s="282"/>
      <c r="DT22" s="282"/>
      <c r="DU22" s="282"/>
      <c r="DV22" s="282"/>
      <c r="DW22" s="282"/>
      <c r="DX22" s="282"/>
      <c r="DY22" s="282"/>
      <c r="DZ22" s="282"/>
      <c r="EA22" s="282"/>
      <c r="EB22" s="282"/>
      <c r="EC22" s="282"/>
      <c r="ED22" s="282"/>
      <c r="EE22" s="282"/>
      <c r="EF22" s="282"/>
      <c r="EG22" s="282"/>
      <c r="EH22" s="282"/>
      <c r="EI22" s="282"/>
      <c r="EJ22" s="282"/>
      <c r="EK22" s="282"/>
      <c r="EL22" s="282"/>
      <c r="EM22" s="282"/>
      <c r="EN22" s="282"/>
      <c r="EO22" s="282"/>
      <c r="EP22" s="282"/>
      <c r="EQ22" s="282"/>
      <c r="ER22" s="282"/>
      <c r="ES22" s="282"/>
      <c r="ET22" s="282"/>
      <c r="EU22" s="282"/>
      <c r="EV22" s="282"/>
      <c r="EW22" s="282"/>
      <c r="EX22" s="282"/>
      <c r="EY22" s="282"/>
      <c r="EZ22" s="282"/>
      <c r="FA22" s="282"/>
      <c r="FB22" s="282"/>
      <c r="FC22" s="282"/>
      <c r="FD22" s="282"/>
      <c r="FE22" s="282"/>
      <c r="FF22" s="282"/>
      <c r="FG22" s="282"/>
      <c r="FH22" s="282"/>
      <c r="FI22" s="282"/>
      <c r="FJ22" s="282"/>
      <c r="FK22" s="282"/>
      <c r="FL22" s="282"/>
      <c r="FM22" s="282"/>
      <c r="FN22" s="282"/>
      <c r="FO22" s="282"/>
      <c r="FP22" s="282"/>
      <c r="FQ22" s="282"/>
      <c r="FR22" s="282"/>
      <c r="FS22" s="282"/>
      <c r="FT22" s="282"/>
      <c r="FU22" s="282"/>
      <c r="FV22" s="282"/>
      <c r="FW22" s="282"/>
      <c r="FX22" s="282"/>
      <c r="FY22" s="282"/>
      <c r="FZ22" s="282"/>
      <c r="GA22" s="282"/>
      <c r="GB22" s="282"/>
      <c r="GC22" s="282"/>
      <c r="GD22" s="282"/>
      <c r="GE22" s="282"/>
      <c r="GF22" s="282"/>
      <c r="GG22" s="282"/>
      <c r="GH22" s="282"/>
      <c r="GI22" s="282"/>
      <c r="GJ22" s="282"/>
      <c r="GK22" s="282"/>
      <c r="GL22" s="282"/>
      <c r="GM22" s="282"/>
      <c r="GN22" s="282"/>
      <c r="GO22" s="282"/>
      <c r="GP22" s="282"/>
      <c r="GQ22" s="282"/>
      <c r="GR22" s="282"/>
      <c r="GS22" s="282"/>
      <c r="GT22" s="282"/>
      <c r="GU22" s="282"/>
      <c r="GV22" s="282"/>
      <c r="GW22" s="282"/>
      <c r="GX22" s="282"/>
      <c r="GY22" s="282"/>
      <c r="GZ22" s="282"/>
      <c r="HA22" s="282"/>
      <c r="HB22" s="282"/>
      <c r="HC22" s="282"/>
      <c r="HD22" s="282"/>
      <c r="HE22" s="282"/>
      <c r="HF22" s="282"/>
      <c r="HG22" s="282"/>
      <c r="HH22" s="282"/>
      <c r="HI22" s="282"/>
      <c r="HJ22" s="282"/>
      <c r="HK22" s="282"/>
      <c r="HL22" s="282"/>
      <c r="HM22" s="282"/>
      <c r="HN22" s="282"/>
      <c r="HO22" s="282"/>
      <c r="HP22" s="282"/>
      <c r="HQ22" s="282"/>
      <c r="HR22" s="282"/>
      <c r="HS22" s="282"/>
      <c r="HT22" s="282"/>
      <c r="HU22" s="282"/>
      <c r="HV22" s="282"/>
      <c r="HW22" s="282"/>
      <c r="HX22" s="282"/>
      <c r="HY22" s="282"/>
      <c r="HZ22" s="282"/>
      <c r="IA22" s="282"/>
      <c r="IB22" s="282"/>
      <c r="IC22" s="282"/>
      <c r="ID22" s="282"/>
      <c r="IE22" s="282"/>
      <c r="IF22" s="282"/>
      <c r="IG22" s="282"/>
      <c r="IH22" s="282"/>
      <c r="II22" s="282"/>
      <c r="IJ22" s="282"/>
      <c r="IK22" s="282"/>
      <c r="IL22" s="282"/>
      <c r="IM22" s="282"/>
      <c r="IN22" s="282"/>
      <c r="IO22" s="282"/>
      <c r="IP22" s="282"/>
      <c r="IQ22" s="282"/>
      <c r="IR22" s="282"/>
      <c r="IS22" s="282"/>
      <c r="IT22" s="282"/>
      <c r="IU22" s="282"/>
      <c r="IV22" s="282"/>
      <c r="IW22" s="282"/>
      <c r="IX22" s="282"/>
      <c r="IY22" s="282"/>
      <c r="IZ22" s="282"/>
    </row>
    <row r="23" spans="1:260" s="125" customFormat="1" ht="18" customHeight="1" x14ac:dyDescent="0.2">
      <c r="A23" s="282"/>
      <c r="B23" s="234" t="s">
        <v>45</v>
      </c>
      <c r="C23" s="277"/>
      <c r="D23" s="406">
        <v>6751251</v>
      </c>
      <c r="E23" s="187">
        <v>14.247622148452677</v>
      </c>
      <c r="F23" s="227"/>
      <c r="G23" s="235">
        <v>803577</v>
      </c>
      <c r="H23" s="236">
        <v>12.389129076033749</v>
      </c>
      <c r="I23" s="277"/>
      <c r="J23" s="283">
        <v>224758</v>
      </c>
      <c r="K23" s="414">
        <f t="shared" si="0"/>
        <v>3.3291311491751676</v>
      </c>
      <c r="L23" s="236">
        <f t="shared" si="1"/>
        <v>27.96969052125683</v>
      </c>
      <c r="M23" s="279"/>
      <c r="N23" s="279">
        <f t="shared" si="2"/>
        <v>10</v>
      </c>
      <c r="O23" s="279">
        <v>13</v>
      </c>
      <c r="P23" s="279">
        <f t="shared" si="3"/>
        <v>14</v>
      </c>
      <c r="Q23" s="280" t="str">
        <f t="shared" si="4"/>
        <v>Murcia, Región de</v>
      </c>
      <c r="R23" s="281">
        <f t="shared" si="5"/>
        <v>24.881468352670748</v>
      </c>
      <c r="S23" s="276"/>
      <c r="T23" s="276"/>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c r="IP23" s="282"/>
      <c r="IQ23" s="282"/>
      <c r="IR23" s="282"/>
      <c r="IS23" s="282"/>
      <c r="IT23" s="282"/>
      <c r="IU23" s="282"/>
      <c r="IV23" s="282"/>
      <c r="IW23" s="282"/>
      <c r="IX23" s="282"/>
      <c r="IY23" s="282"/>
      <c r="IZ23" s="282"/>
    </row>
    <row r="24" spans="1:260" s="125" customFormat="1" ht="18" customHeight="1" x14ac:dyDescent="0.2">
      <c r="A24" s="282"/>
      <c r="B24" s="234" t="s">
        <v>46</v>
      </c>
      <c r="C24" s="277"/>
      <c r="D24" s="406">
        <v>1518486</v>
      </c>
      <c r="E24" s="187">
        <v>3.2045638305723356</v>
      </c>
      <c r="F24" s="227"/>
      <c r="G24" s="235">
        <v>201423</v>
      </c>
      <c r="H24" s="236">
        <v>3.1054342594200008</v>
      </c>
      <c r="I24" s="277"/>
      <c r="J24" s="283">
        <v>50117</v>
      </c>
      <c r="K24" s="414">
        <f t="shared" si="0"/>
        <v>3.3004584829889771</v>
      </c>
      <c r="L24" s="236">
        <f>J24*100/G24</f>
        <v>24.881468352670748</v>
      </c>
      <c r="M24" s="279"/>
      <c r="N24" s="279">
        <f t="shared" si="2"/>
        <v>13</v>
      </c>
      <c r="O24" s="279">
        <v>14</v>
      </c>
      <c r="P24" s="279">
        <f t="shared" si="3"/>
        <v>2</v>
      </c>
      <c r="Q24" s="280" t="str">
        <f t="shared" si="4"/>
        <v>Aragón</v>
      </c>
      <c r="R24" s="281">
        <f t="shared" si="5"/>
        <v>24.160245264966409</v>
      </c>
      <c r="S24" s="276"/>
      <c r="T24" s="276"/>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c r="IP24" s="282"/>
      <c r="IQ24" s="282"/>
      <c r="IR24" s="282"/>
      <c r="IS24" s="282"/>
      <c r="IT24" s="282"/>
      <c r="IU24" s="282"/>
      <c r="IV24" s="282"/>
      <c r="IW24" s="282"/>
      <c r="IX24" s="282"/>
      <c r="IY24" s="282"/>
      <c r="IZ24" s="282"/>
    </row>
    <row r="25" spans="1:260" s="125" customFormat="1" ht="18" customHeight="1" x14ac:dyDescent="0.2">
      <c r="A25" s="282"/>
      <c r="B25" s="234" t="s">
        <v>47</v>
      </c>
      <c r="C25" s="277"/>
      <c r="D25" s="407">
        <v>661537</v>
      </c>
      <c r="E25" s="187">
        <v>1.396086327292666</v>
      </c>
      <c r="F25" s="227"/>
      <c r="G25" s="239">
        <v>82583</v>
      </c>
      <c r="H25" s="236">
        <v>1.2732214168475393</v>
      </c>
      <c r="I25" s="277"/>
      <c r="J25" s="283">
        <v>21233</v>
      </c>
      <c r="K25" s="414">
        <f t="shared" si="0"/>
        <v>3.2096466259634759</v>
      </c>
      <c r="L25" s="236">
        <f t="shared" si="1"/>
        <v>25.711102769335092</v>
      </c>
      <c r="M25" s="279"/>
      <c r="N25" s="279">
        <f t="shared" si="2"/>
        <v>12</v>
      </c>
      <c r="O25" s="279">
        <v>15</v>
      </c>
      <c r="P25" s="279">
        <f t="shared" si="3"/>
        <v>6</v>
      </c>
      <c r="Q25" s="280" t="str">
        <f t="shared" si="4"/>
        <v>Cantabria</v>
      </c>
      <c r="R25" s="284">
        <f t="shared" si="5"/>
        <v>22.495435301671382</v>
      </c>
      <c r="S25" s="276"/>
      <c r="T25" s="276"/>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c r="IV25" s="282"/>
      <c r="IW25" s="282"/>
      <c r="IX25" s="282"/>
      <c r="IY25" s="282"/>
      <c r="IZ25" s="282"/>
    </row>
    <row r="26" spans="1:260" s="125" customFormat="1" ht="18" customHeight="1" x14ac:dyDescent="0.2">
      <c r="A26" s="282"/>
      <c r="B26" s="234" t="s">
        <v>48</v>
      </c>
      <c r="C26" s="277"/>
      <c r="D26" s="407">
        <v>2213993</v>
      </c>
      <c r="E26" s="187">
        <v>4.6723393491545773</v>
      </c>
      <c r="F26" s="227"/>
      <c r="G26" s="239">
        <v>336616</v>
      </c>
      <c r="H26" s="236">
        <v>5.1897690862956214</v>
      </c>
      <c r="I26" s="277"/>
      <c r="J26" s="283">
        <v>108415</v>
      </c>
      <c r="K26" s="414">
        <f t="shared" si="0"/>
        <v>4.8968086168294116</v>
      </c>
      <c r="L26" s="236">
        <f t="shared" si="1"/>
        <v>32.20732229008722</v>
      </c>
      <c r="M26" s="279"/>
      <c r="N26" s="279">
        <f t="shared" si="2"/>
        <v>4</v>
      </c>
      <c r="O26" s="279">
        <v>16</v>
      </c>
      <c r="P26" s="279">
        <f t="shared" si="3"/>
        <v>18</v>
      </c>
      <c r="Q26" s="280" t="str">
        <f t="shared" si="4"/>
        <v>Ceuta y Melilla</v>
      </c>
      <c r="R26" s="281">
        <f t="shared" si="5"/>
        <v>21.138649425287355</v>
      </c>
      <c r="S26" s="276"/>
      <c r="T26" s="276"/>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c r="IP26" s="282"/>
      <c r="IQ26" s="282"/>
      <c r="IR26" s="282"/>
      <c r="IS26" s="282"/>
      <c r="IT26" s="282"/>
      <c r="IU26" s="282"/>
      <c r="IV26" s="282"/>
      <c r="IW26" s="282"/>
      <c r="IX26" s="282"/>
      <c r="IY26" s="282"/>
      <c r="IZ26" s="282"/>
    </row>
    <row r="27" spans="1:260" s="125" customFormat="1" ht="18" customHeight="1" x14ac:dyDescent="0.2">
      <c r="A27" s="282"/>
      <c r="B27" s="234" t="s">
        <v>49</v>
      </c>
      <c r="C27" s="277"/>
      <c r="D27" s="407">
        <v>319796</v>
      </c>
      <c r="E27" s="188">
        <v>0.67488715388993425</v>
      </c>
      <c r="F27" s="227"/>
      <c r="G27" s="239">
        <v>45131</v>
      </c>
      <c r="H27" s="243">
        <v>0.69580610735558523</v>
      </c>
      <c r="I27" s="277"/>
      <c r="J27" s="283">
        <v>14352</v>
      </c>
      <c r="K27" s="414">
        <f t="shared" si="0"/>
        <v>4.4878610113947639</v>
      </c>
      <c r="L27" s="243">
        <f t="shared" si="1"/>
        <v>31.800757793977532</v>
      </c>
      <c r="M27" s="279"/>
      <c r="N27" s="279">
        <f t="shared" si="2"/>
        <v>5</v>
      </c>
      <c r="O27" s="279">
        <v>17</v>
      </c>
      <c r="P27" s="279">
        <f t="shared" si="3"/>
        <v>3</v>
      </c>
      <c r="Q27" s="280" t="str">
        <f t="shared" si="4"/>
        <v>Asturias, Principado de</v>
      </c>
      <c r="R27" s="281">
        <f t="shared" si="5"/>
        <v>20.774462279459645</v>
      </c>
      <c r="S27" s="276"/>
      <c r="T27" s="276"/>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c r="IP27" s="282"/>
      <c r="IQ27" s="282"/>
      <c r="IR27" s="282"/>
      <c r="IS27" s="282"/>
      <c r="IT27" s="282"/>
      <c r="IU27" s="282"/>
      <c r="IV27" s="282"/>
      <c r="IW27" s="282"/>
      <c r="IX27" s="282"/>
      <c r="IY27" s="282"/>
      <c r="IZ27" s="282"/>
    </row>
    <row r="28" spans="1:260" s="125" customFormat="1" ht="18" customHeight="1" x14ac:dyDescent="0.2">
      <c r="A28" s="282"/>
      <c r="B28" s="234" t="s">
        <v>4</v>
      </c>
      <c r="C28" s="277"/>
      <c r="D28" s="239">
        <v>169778</v>
      </c>
      <c r="E28" s="243">
        <v>0.35829400997237382</v>
      </c>
      <c r="F28" s="223"/>
      <c r="G28" s="239">
        <v>22272</v>
      </c>
      <c r="H28" s="243">
        <v>0.34337802448480192</v>
      </c>
      <c r="I28" s="277"/>
      <c r="J28" s="283">
        <v>4708</v>
      </c>
      <c r="K28" s="414">
        <f t="shared" si="0"/>
        <v>2.7730330195902884</v>
      </c>
      <c r="L28" s="243">
        <f t="shared" si="1"/>
        <v>21.138649425287355</v>
      </c>
      <c r="M28" s="279"/>
      <c r="N28" s="279">
        <f t="shared" si="2"/>
        <v>16</v>
      </c>
      <c r="O28" s="279">
        <v>18</v>
      </c>
      <c r="P28" s="279">
        <f t="shared" si="3"/>
        <v>5</v>
      </c>
      <c r="Q28" s="280" t="str">
        <f t="shared" si="4"/>
        <v>Canarias</v>
      </c>
      <c r="R28" s="281">
        <f t="shared" si="5"/>
        <v>19.240397624622265</v>
      </c>
      <c r="S28" s="224"/>
      <c r="T28" s="224"/>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c r="IP28" s="282"/>
      <c r="IQ28" s="282"/>
      <c r="IR28" s="282"/>
      <c r="IS28" s="282"/>
      <c r="IT28" s="282"/>
      <c r="IU28" s="282"/>
      <c r="IV28" s="282"/>
      <c r="IW28" s="282"/>
      <c r="IX28" s="282"/>
      <c r="IY28" s="282"/>
      <c r="IZ28" s="282"/>
    </row>
    <row r="29" spans="1:260" s="125" customFormat="1" ht="6" customHeight="1" x14ac:dyDescent="0.2">
      <c r="A29" s="282"/>
      <c r="B29" s="291"/>
      <c r="C29" s="233"/>
      <c r="D29" s="292"/>
      <c r="E29" s="293"/>
      <c r="F29" s="212"/>
      <c r="G29" s="292"/>
      <c r="H29" s="293"/>
      <c r="I29" s="233"/>
      <c r="J29" s="292"/>
      <c r="K29" s="412"/>
      <c r="L29" s="293"/>
      <c r="M29" s="279"/>
      <c r="N29" s="279"/>
      <c r="O29" s="279">
        <v>19</v>
      </c>
      <c r="P29" s="279">
        <f t="shared" si="3"/>
        <v>12</v>
      </c>
      <c r="Q29" s="280" t="str">
        <f t="shared" si="4"/>
        <v>Galicia</v>
      </c>
      <c r="R29" s="281">
        <f t="shared" si="5"/>
        <v>16.2730302044246</v>
      </c>
      <c r="S29" s="213"/>
      <c r="T29" s="213"/>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c r="IP29" s="282"/>
      <c r="IQ29" s="282"/>
      <c r="IR29" s="282"/>
      <c r="IS29" s="282"/>
      <c r="IT29" s="282"/>
      <c r="IU29" s="282"/>
      <c r="IV29" s="282"/>
      <c r="IW29" s="282"/>
      <c r="IX29" s="282"/>
      <c r="IY29" s="282"/>
      <c r="IZ29" s="282"/>
    </row>
    <row r="30" spans="1:260" s="125" customFormat="1" ht="5.25" customHeight="1" x14ac:dyDescent="0.2">
      <c r="A30" s="282"/>
      <c r="B30" s="294"/>
      <c r="C30" s="294"/>
      <c r="D30" s="222"/>
      <c r="E30" s="250"/>
      <c r="F30" s="259"/>
      <c r="G30" s="294"/>
      <c r="H30" s="295"/>
      <c r="I30" s="294"/>
      <c r="J30" s="257"/>
      <c r="K30" s="257"/>
      <c r="L30" s="296"/>
      <c r="M30" s="297"/>
      <c r="N30" s="279"/>
      <c r="O30" s="298"/>
      <c r="P30" s="298"/>
      <c r="Q30" s="298"/>
      <c r="R30" s="298"/>
      <c r="S30" s="257"/>
      <c r="T30" s="257"/>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c r="IP30" s="282"/>
      <c r="IQ30" s="282"/>
      <c r="IR30" s="282"/>
      <c r="IS30" s="282"/>
      <c r="IT30" s="282"/>
      <c r="IU30" s="282"/>
      <c r="IV30" s="282"/>
      <c r="IW30" s="282"/>
      <c r="IX30" s="282"/>
      <c r="IY30" s="282"/>
      <c r="IZ30" s="282"/>
    </row>
    <row r="31" spans="1:260" s="27" customFormat="1" ht="15.75" customHeight="1" x14ac:dyDescent="0.2">
      <c r="A31" s="223"/>
      <c r="B31" s="299" t="s">
        <v>3</v>
      </c>
      <c r="C31" s="300"/>
      <c r="D31" s="254">
        <f>SUM(D11:D28)</f>
        <v>47385107</v>
      </c>
      <c r="E31" s="255">
        <f>SUM(E11:E28)</f>
        <v>100</v>
      </c>
      <c r="F31" s="261"/>
      <c r="G31" s="254">
        <f>SUM(G11:G28)</f>
        <v>6486146</v>
      </c>
      <c r="H31" s="255">
        <f>SUM(H11:H28)</f>
        <v>99.999999999999986</v>
      </c>
      <c r="I31" s="212"/>
      <c r="J31" s="254">
        <f>SUM(J11:J30)</f>
        <v>1850208</v>
      </c>
      <c r="K31" s="410">
        <f>J31*100/D31</f>
        <v>3.9046192298352307</v>
      </c>
      <c r="L31" s="255">
        <f>J31*100/G31</f>
        <v>28.525537352998221</v>
      </c>
      <c r="M31" s="298"/>
      <c r="N31" s="279">
        <f t="shared" si="2"/>
        <v>9</v>
      </c>
      <c r="O31" s="298"/>
      <c r="P31" s="298"/>
      <c r="Q31" s="298"/>
      <c r="R31" s="298"/>
      <c r="S31" s="262"/>
      <c r="T31" s="262"/>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c r="IZ31" s="223"/>
    </row>
    <row r="32" spans="1:260" s="27" customFormat="1" ht="9.75" customHeight="1" x14ac:dyDescent="0.2">
      <c r="A32" s="223"/>
      <c r="B32" s="301"/>
      <c r="C32" s="300"/>
      <c r="D32" s="261"/>
      <c r="E32" s="261"/>
      <c r="F32" s="300"/>
      <c r="G32" s="302"/>
      <c r="H32" s="303"/>
      <c r="I32" s="212"/>
      <c r="J32" s="302"/>
      <c r="K32" s="302"/>
      <c r="L32" s="303"/>
      <c r="M32" s="304"/>
      <c r="N32" s="304"/>
      <c r="O32" s="262"/>
      <c r="P32" s="262"/>
      <c r="Q32" s="262"/>
      <c r="R32" s="252"/>
      <c r="S32" s="262"/>
      <c r="T32" s="262"/>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3"/>
      <c r="BW32" s="223"/>
      <c r="BX32" s="223"/>
      <c r="BY32" s="223"/>
      <c r="BZ32" s="223"/>
      <c r="CA32" s="223"/>
      <c r="CB32" s="223"/>
      <c r="CC32" s="223"/>
      <c r="CD32" s="223"/>
      <c r="CE32" s="223"/>
      <c r="CF32" s="223"/>
      <c r="CG32" s="223"/>
      <c r="CH32" s="223"/>
      <c r="CI32" s="223"/>
      <c r="CJ32" s="223"/>
      <c r="CK32" s="223"/>
      <c r="CL32" s="223"/>
      <c r="CM32" s="223"/>
      <c r="CN32" s="223"/>
      <c r="CO32" s="223"/>
      <c r="CP32" s="223"/>
      <c r="CQ32" s="223"/>
      <c r="CR32" s="223"/>
      <c r="CS32" s="223"/>
      <c r="CT32" s="223"/>
      <c r="CU32" s="223"/>
      <c r="CV32" s="223"/>
      <c r="CW32" s="223"/>
      <c r="CX32" s="223"/>
      <c r="CY32" s="223"/>
      <c r="CZ32" s="223"/>
      <c r="DA32" s="223"/>
      <c r="DB32" s="223"/>
      <c r="DC32" s="223"/>
      <c r="DD32" s="223"/>
      <c r="DE32" s="223"/>
      <c r="DF32" s="223"/>
      <c r="DG32" s="223"/>
      <c r="DH32" s="223"/>
      <c r="DI32" s="223"/>
      <c r="DJ32" s="223"/>
      <c r="DK32" s="223"/>
      <c r="DL32" s="223"/>
      <c r="DM32" s="223"/>
      <c r="DN32" s="223"/>
      <c r="DO32" s="223"/>
      <c r="DP32" s="223"/>
      <c r="DQ32" s="223"/>
      <c r="DR32" s="223"/>
      <c r="DS32" s="223"/>
      <c r="DT32" s="223"/>
      <c r="DU32" s="223"/>
      <c r="DV32" s="223"/>
      <c r="DW32" s="223"/>
      <c r="DX32" s="223"/>
      <c r="DY32" s="223"/>
      <c r="DZ32" s="223"/>
      <c r="EA32" s="223"/>
      <c r="EB32" s="223"/>
      <c r="EC32" s="223"/>
      <c r="ED32" s="223"/>
      <c r="EE32" s="223"/>
      <c r="EF32" s="223"/>
      <c r="EG32" s="223"/>
      <c r="EH32" s="223"/>
      <c r="EI32" s="223"/>
      <c r="EJ32" s="223"/>
      <c r="EK32" s="223"/>
      <c r="EL32" s="223"/>
      <c r="EM32" s="223"/>
      <c r="EN32" s="223"/>
      <c r="EO32" s="223"/>
      <c r="EP32" s="223"/>
      <c r="EQ32" s="223"/>
      <c r="ER32" s="223"/>
      <c r="ES32" s="223"/>
      <c r="ET32" s="223"/>
      <c r="EU32" s="223"/>
      <c r="EV32" s="223"/>
      <c r="EW32" s="223"/>
      <c r="EX32" s="223"/>
      <c r="EY32" s="223"/>
      <c r="EZ32" s="223"/>
      <c r="FA32" s="223"/>
      <c r="FB32" s="223"/>
      <c r="FC32" s="223"/>
      <c r="FD32" s="223"/>
      <c r="FE32" s="223"/>
      <c r="FF32" s="223"/>
      <c r="FG32" s="223"/>
      <c r="FH32" s="223"/>
      <c r="FI32" s="223"/>
      <c r="FJ32" s="223"/>
      <c r="FK32" s="223"/>
      <c r="FL32" s="223"/>
      <c r="FM32" s="223"/>
      <c r="FN32" s="223"/>
      <c r="FO32" s="223"/>
      <c r="FP32" s="223"/>
      <c r="FQ32" s="223"/>
      <c r="FR32" s="223"/>
      <c r="FS32" s="223"/>
      <c r="FT32" s="223"/>
      <c r="FU32" s="223"/>
      <c r="FV32" s="223"/>
      <c r="FW32" s="223"/>
      <c r="FX32" s="223"/>
      <c r="FY32" s="223"/>
      <c r="FZ32" s="223"/>
      <c r="GA32" s="223"/>
      <c r="GB32" s="223"/>
      <c r="GC32" s="223"/>
      <c r="GD32" s="223"/>
      <c r="GE32" s="223"/>
      <c r="GF32" s="223"/>
      <c r="GG32" s="223"/>
      <c r="GH32" s="223"/>
      <c r="GI32" s="223"/>
      <c r="GJ32" s="223"/>
      <c r="GK32" s="223"/>
      <c r="GL32" s="223"/>
      <c r="GM32" s="223"/>
      <c r="GN32" s="223"/>
      <c r="GO32" s="223"/>
      <c r="GP32" s="223"/>
      <c r="GQ32" s="223"/>
      <c r="GR32" s="223"/>
      <c r="GS32" s="223"/>
      <c r="GT32" s="223"/>
      <c r="GU32" s="223"/>
      <c r="GV32" s="223"/>
      <c r="GW32" s="223"/>
      <c r="GX32" s="223"/>
      <c r="GY32" s="223"/>
      <c r="GZ32" s="223"/>
      <c r="HA32" s="223"/>
      <c r="HB32" s="223"/>
      <c r="HC32" s="223"/>
      <c r="HD32" s="223"/>
      <c r="HE32" s="223"/>
      <c r="HF32" s="223"/>
      <c r="HG32" s="223"/>
      <c r="HH32" s="223"/>
      <c r="HI32" s="223"/>
      <c r="HJ32" s="223"/>
      <c r="HK32" s="223"/>
      <c r="HL32" s="223"/>
      <c r="HM32" s="223"/>
      <c r="HN32" s="223"/>
      <c r="HO32" s="223"/>
      <c r="HP32" s="223"/>
      <c r="HQ32" s="223"/>
      <c r="HR32" s="223"/>
      <c r="HS32" s="223"/>
      <c r="HT32" s="223"/>
      <c r="HU32" s="223"/>
      <c r="HV32" s="223"/>
      <c r="HW32" s="223"/>
      <c r="HX32" s="223"/>
      <c r="HY32" s="223"/>
      <c r="HZ32" s="223"/>
      <c r="IA32" s="223"/>
      <c r="IB32" s="223"/>
      <c r="IC32" s="223"/>
      <c r="ID32" s="223"/>
      <c r="IE32" s="223"/>
      <c r="IF32" s="223"/>
      <c r="IG32" s="223"/>
      <c r="IH32" s="223"/>
      <c r="II32" s="223"/>
      <c r="IJ32" s="223"/>
      <c r="IK32" s="223"/>
      <c r="IL32" s="223"/>
      <c r="IM32" s="223"/>
      <c r="IN32" s="223"/>
      <c r="IO32" s="223"/>
      <c r="IP32" s="223"/>
      <c r="IQ32" s="223"/>
      <c r="IR32" s="223"/>
      <c r="IS32" s="223"/>
      <c r="IT32" s="223"/>
      <c r="IU32" s="223"/>
      <c r="IV32" s="223"/>
      <c r="IW32" s="223"/>
      <c r="IX32" s="223"/>
      <c r="IY32" s="223"/>
      <c r="IZ32" s="223"/>
    </row>
    <row r="33" spans="1:260" s="20" customFormat="1" ht="26.25" customHeight="1" x14ac:dyDescent="0.2">
      <c r="A33" s="252"/>
      <c r="B33" s="1053" t="str">
        <f>'22solcasaadpot'!B32:M32</f>
        <v>(1) Cifras INE de población referidas al 01/01/2021. Real Decreto 1065/2021, de 30 de noviembre BOE 23.12.21.</v>
      </c>
      <c r="C33" s="1084"/>
      <c r="D33" s="1084"/>
      <c r="E33" s="1084"/>
      <c r="F33" s="1084"/>
      <c r="G33" s="1084"/>
      <c r="H33" s="1084"/>
      <c r="I33" s="1084"/>
      <c r="J33" s="1084"/>
      <c r="K33" s="1084"/>
      <c r="L33" s="1084"/>
      <c r="M33" s="1084"/>
      <c r="N33" s="1084"/>
      <c r="O33" s="252"/>
      <c r="P33" s="260"/>
      <c r="Q33" s="252"/>
      <c r="R33" s="252"/>
      <c r="S33" s="265"/>
      <c r="T33" s="265"/>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c r="DH33" s="252"/>
      <c r="DI33" s="252"/>
      <c r="DJ33" s="252"/>
      <c r="DK33" s="252"/>
      <c r="DL33" s="252"/>
      <c r="DM33" s="252"/>
      <c r="DN33" s="252"/>
      <c r="DO33" s="252"/>
      <c r="DP33" s="252"/>
      <c r="DQ33" s="252"/>
      <c r="DR33" s="252"/>
      <c r="DS33" s="252"/>
      <c r="DT33" s="252"/>
      <c r="DU33" s="252"/>
      <c r="DV33" s="252"/>
      <c r="DW33" s="252"/>
      <c r="DX33" s="252"/>
      <c r="DY33" s="252"/>
      <c r="DZ33" s="252"/>
      <c r="EA33" s="252"/>
      <c r="EB33" s="252"/>
      <c r="EC33" s="252"/>
      <c r="ED33" s="252"/>
      <c r="EE33" s="252"/>
      <c r="EF33" s="252"/>
      <c r="EG33" s="252"/>
      <c r="EH33" s="252"/>
      <c r="EI33" s="252"/>
      <c r="EJ33" s="252"/>
      <c r="EK33" s="252"/>
      <c r="EL33" s="252"/>
      <c r="EM33" s="252"/>
      <c r="EN33" s="252"/>
      <c r="EO33" s="252"/>
      <c r="EP33" s="252"/>
      <c r="EQ33" s="252"/>
      <c r="ER33" s="252"/>
      <c r="ES33" s="252"/>
      <c r="ET33" s="252"/>
      <c r="EU33" s="252"/>
      <c r="EV33" s="252"/>
      <c r="EW33" s="252"/>
      <c r="EX33" s="252"/>
      <c r="EY33" s="252"/>
      <c r="EZ33" s="252"/>
      <c r="FA33" s="252"/>
      <c r="FB33" s="252"/>
      <c r="FC33" s="252"/>
      <c r="FD33" s="252"/>
      <c r="FE33" s="252"/>
      <c r="FF33" s="252"/>
      <c r="FG33" s="252"/>
      <c r="FH33" s="252"/>
      <c r="FI33" s="252"/>
      <c r="FJ33" s="252"/>
      <c r="FK33" s="252"/>
      <c r="FL33" s="252"/>
      <c r="FM33" s="252"/>
      <c r="FN33" s="252"/>
      <c r="FO33" s="252"/>
      <c r="FP33" s="252"/>
      <c r="FQ33" s="252"/>
      <c r="FR33" s="252"/>
      <c r="FS33" s="252"/>
      <c r="FT33" s="252"/>
      <c r="FU33" s="252"/>
      <c r="FV33" s="252"/>
      <c r="FW33" s="252"/>
      <c r="FX33" s="252"/>
      <c r="FY33" s="252"/>
      <c r="FZ33" s="252"/>
      <c r="GA33" s="252"/>
      <c r="GB33" s="252"/>
      <c r="GC33" s="252"/>
      <c r="GD33" s="252"/>
      <c r="GE33" s="252"/>
      <c r="GF33" s="252"/>
      <c r="GG33" s="252"/>
      <c r="GH33" s="252"/>
      <c r="GI33" s="252"/>
      <c r="GJ33" s="252"/>
      <c r="GK33" s="252"/>
      <c r="GL33" s="252"/>
      <c r="GM33" s="252"/>
      <c r="GN33" s="252"/>
      <c r="GO33" s="252"/>
      <c r="GP33" s="252"/>
      <c r="GQ33" s="252"/>
      <c r="GR33" s="252"/>
      <c r="GS33" s="252"/>
      <c r="GT33" s="252"/>
      <c r="GU33" s="252"/>
      <c r="GV33" s="252"/>
      <c r="GW33" s="252"/>
      <c r="GX33" s="252"/>
      <c r="GY33" s="252"/>
      <c r="GZ33" s="252"/>
      <c r="HA33" s="252"/>
      <c r="HB33" s="252"/>
      <c r="HC33" s="252"/>
      <c r="HD33" s="252"/>
      <c r="HE33" s="252"/>
      <c r="HF33" s="252"/>
      <c r="HG33" s="252"/>
      <c r="HH33" s="252"/>
      <c r="HI33" s="252"/>
      <c r="HJ33" s="252"/>
      <c r="HK33" s="252"/>
      <c r="HL33" s="252"/>
      <c r="HM33" s="252"/>
      <c r="HN33" s="252"/>
      <c r="HO33" s="252"/>
      <c r="HP33" s="252"/>
      <c r="HQ33" s="252"/>
      <c r="HR33" s="252"/>
      <c r="HS33" s="252"/>
      <c r="HT33" s="252"/>
      <c r="HU33" s="252"/>
      <c r="HV33" s="252"/>
      <c r="HW33" s="252"/>
      <c r="HX33" s="252"/>
      <c r="HY33" s="252"/>
      <c r="HZ33" s="252"/>
      <c r="IA33" s="252"/>
      <c r="IB33" s="252"/>
      <c r="IC33" s="252"/>
      <c r="ID33" s="252"/>
      <c r="IE33" s="252"/>
      <c r="IF33" s="252"/>
      <c r="IG33" s="252"/>
      <c r="IH33" s="252"/>
      <c r="II33" s="252"/>
      <c r="IJ33" s="252"/>
      <c r="IK33" s="252"/>
      <c r="IL33" s="252"/>
      <c r="IM33" s="252"/>
      <c r="IN33" s="252"/>
      <c r="IO33" s="252"/>
      <c r="IP33" s="252"/>
      <c r="IQ33" s="252"/>
      <c r="IR33" s="252"/>
      <c r="IS33" s="252"/>
      <c r="IT33" s="252"/>
      <c r="IU33" s="252"/>
      <c r="IV33" s="252"/>
      <c r="IW33" s="252"/>
      <c r="IX33" s="252"/>
      <c r="IY33" s="252"/>
      <c r="IZ33" s="252"/>
    </row>
    <row r="34" spans="1:260" x14ac:dyDescent="0.2">
      <c r="B34" s="1075" t="str">
        <f>'22solcasaadpot'!B33:Q33</f>
        <v>(2) Cifras de Población Potencialmente Dependiente calculadas según lo explicado en la metodología</v>
      </c>
      <c r="C34" s="1119"/>
      <c r="D34" s="1119"/>
      <c r="E34" s="1119"/>
      <c r="F34" s="1119"/>
      <c r="G34" s="1119"/>
      <c r="H34" s="1119"/>
      <c r="I34" s="1119"/>
      <c r="J34" s="1119"/>
      <c r="K34" s="1119"/>
      <c r="L34" s="1119"/>
      <c r="M34" s="1119"/>
      <c r="N34" s="1119"/>
      <c r="O34" s="1119"/>
      <c r="P34" s="411"/>
      <c r="Q34" s="411"/>
      <c r="R34" s="411"/>
    </row>
    <row r="35" spans="1:260" ht="15" customHeight="1" x14ac:dyDescent="0.15">
      <c r="B35" s="258" t="s">
        <v>50</v>
      </c>
      <c r="M35" s="305"/>
      <c r="N35" s="306"/>
      <c r="O35" s="306"/>
      <c r="P35" s="306"/>
      <c r="Q35" s="307"/>
      <c r="R35" s="308"/>
      <c r="S35" s="232"/>
    </row>
    <row r="36" spans="1:260" x14ac:dyDescent="0.15">
      <c r="M36" s="305"/>
      <c r="N36" s="306"/>
      <c r="O36" s="306"/>
      <c r="P36" s="306"/>
      <c r="Q36" s="307"/>
      <c r="R36" s="308"/>
      <c r="S36" s="232"/>
    </row>
    <row r="37" spans="1:260" x14ac:dyDescent="0.15">
      <c r="M37" s="305"/>
      <c r="N37" s="306"/>
      <c r="O37" s="306"/>
      <c r="P37" s="306"/>
      <c r="Q37" s="307"/>
      <c r="R37" s="309"/>
      <c r="S37" s="232"/>
    </row>
    <row r="38" spans="1:260" x14ac:dyDescent="0.15">
      <c r="M38" s="305"/>
      <c r="N38" s="306"/>
      <c r="O38" s="306"/>
      <c r="P38" s="306"/>
      <c r="Q38" s="307"/>
      <c r="R38" s="308"/>
      <c r="S38" s="232"/>
    </row>
    <row r="39" spans="1:260" x14ac:dyDescent="0.15">
      <c r="M39" s="305"/>
      <c r="N39" s="306"/>
      <c r="O39" s="306"/>
      <c r="P39" s="306"/>
      <c r="Q39" s="307"/>
      <c r="R39" s="308"/>
      <c r="S39" s="232"/>
    </row>
    <row r="40" spans="1:260" x14ac:dyDescent="0.15">
      <c r="M40" s="305"/>
      <c r="N40" s="306"/>
      <c r="O40" s="306"/>
      <c r="P40" s="306"/>
      <c r="Q40" s="307"/>
      <c r="R40" s="308"/>
      <c r="S40" s="232"/>
    </row>
    <row r="41" spans="1:260" x14ac:dyDescent="0.15">
      <c r="M41" s="305"/>
      <c r="N41" s="306"/>
      <c r="O41" s="306"/>
      <c r="P41" s="306"/>
      <c r="Q41" s="307"/>
      <c r="R41" s="308"/>
      <c r="S41" s="232"/>
    </row>
    <row r="42" spans="1:260" x14ac:dyDescent="0.15">
      <c r="M42" s="305"/>
      <c r="N42" s="306"/>
      <c r="O42" s="306"/>
      <c r="P42" s="306"/>
      <c r="Q42" s="307"/>
      <c r="R42" s="308"/>
      <c r="S42" s="232"/>
    </row>
    <row r="43" spans="1:260" x14ac:dyDescent="0.15">
      <c r="M43" s="305"/>
      <c r="N43" s="306"/>
      <c r="O43" s="306"/>
      <c r="P43" s="306"/>
      <c r="Q43" s="307"/>
      <c r="R43" s="308"/>
      <c r="S43" s="232"/>
    </row>
    <row r="44" spans="1:260" x14ac:dyDescent="0.15">
      <c r="M44" s="305"/>
      <c r="N44" s="306"/>
      <c r="O44" s="306"/>
      <c r="P44" s="306"/>
      <c r="Q44" s="307"/>
      <c r="R44" s="309"/>
      <c r="S44" s="232"/>
    </row>
    <row r="45" spans="1:260" x14ac:dyDescent="0.15">
      <c r="M45" s="305"/>
      <c r="N45" s="306"/>
      <c r="O45" s="306"/>
      <c r="P45" s="306"/>
      <c r="Q45" s="307"/>
      <c r="R45" s="308"/>
      <c r="S45" s="232"/>
    </row>
    <row r="46" spans="1:260" x14ac:dyDescent="0.15">
      <c r="M46" s="305"/>
      <c r="N46" s="306"/>
      <c r="O46" s="306"/>
      <c r="P46" s="306"/>
      <c r="Q46" s="307"/>
      <c r="R46" s="308"/>
      <c r="S46" s="232"/>
    </row>
    <row r="47" spans="1:260" x14ac:dyDescent="0.15">
      <c r="M47" s="305"/>
      <c r="N47" s="306"/>
      <c r="O47" s="306"/>
      <c r="P47" s="306"/>
      <c r="Q47" s="307"/>
      <c r="R47" s="308"/>
      <c r="S47" s="232"/>
    </row>
    <row r="48" spans="1:260" x14ac:dyDescent="0.15">
      <c r="M48" s="305"/>
      <c r="N48" s="306"/>
      <c r="O48" s="306"/>
      <c r="P48" s="306"/>
      <c r="Q48" s="307"/>
      <c r="R48" s="308"/>
      <c r="S48" s="232"/>
    </row>
    <row r="49" spans="13:19" x14ac:dyDescent="0.15">
      <c r="M49" s="305"/>
      <c r="N49" s="306"/>
      <c r="O49" s="306"/>
      <c r="P49" s="306"/>
      <c r="Q49" s="307"/>
      <c r="R49" s="308"/>
      <c r="S49" s="232"/>
    </row>
    <row r="50" spans="13:19" x14ac:dyDescent="0.15">
      <c r="M50" s="305"/>
      <c r="N50" s="306"/>
      <c r="O50" s="306"/>
      <c r="P50" s="306"/>
      <c r="Q50" s="307"/>
      <c r="R50" s="309"/>
      <c r="S50" s="232"/>
    </row>
    <row r="51" spans="13:19" x14ac:dyDescent="0.15">
      <c r="M51" s="305"/>
      <c r="N51" s="306"/>
      <c r="O51" s="306"/>
      <c r="P51" s="306"/>
      <c r="Q51" s="307"/>
      <c r="R51" s="308"/>
      <c r="S51" s="232"/>
    </row>
    <row r="52" spans="13:19" x14ac:dyDescent="0.15">
      <c r="M52" s="305"/>
      <c r="N52" s="306"/>
      <c r="O52" s="306"/>
      <c r="P52" s="306"/>
      <c r="Q52" s="307"/>
      <c r="R52" s="308"/>
      <c r="S52" s="232"/>
    </row>
    <row r="53" spans="13:19" x14ac:dyDescent="0.15">
      <c r="M53" s="305"/>
      <c r="N53" s="310"/>
      <c r="O53" s="310"/>
      <c r="P53" s="306"/>
      <c r="Q53" s="307"/>
      <c r="R53" s="308"/>
      <c r="S53" s="232"/>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1"/>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4"/>
      <c r="C2" s="1054"/>
    </row>
    <row r="3" spans="1:53" s="209" customFormat="1" ht="4.5" customHeight="1" x14ac:dyDescent="0.2">
      <c r="B3" s="1055"/>
      <c r="C3" s="1055"/>
    </row>
    <row r="4" spans="1:53" s="209" customFormat="1" ht="17.25" customHeight="1" x14ac:dyDescent="0.2">
      <c r="A4" s="1055" t="s">
        <v>415</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row>
    <row r="5" spans="1:53"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53" s="209" customFormat="1" ht="6" customHeight="1" x14ac:dyDescent="0.2"/>
    <row r="7" spans="1:53" s="214" customFormat="1" ht="12.75" customHeight="1" x14ac:dyDescent="0.2">
      <c r="A7" s="210"/>
      <c r="B7" s="1057" t="s">
        <v>15</v>
      </c>
      <c r="C7" s="212"/>
      <c r="D7" s="1060" t="s">
        <v>254</v>
      </c>
      <c r="E7" s="1061"/>
      <c r="F7" s="1061"/>
      <c r="G7" s="1061"/>
      <c r="H7" s="1061"/>
      <c r="I7" s="569"/>
      <c r="J7" s="1064"/>
      <c r="K7" s="1064"/>
      <c r="L7" s="1064"/>
      <c r="M7" s="1064"/>
      <c r="N7" s="1064"/>
      <c r="O7" s="1064"/>
      <c r="P7" s="569"/>
      <c r="Q7" s="1064"/>
      <c r="R7" s="1064"/>
      <c r="S7" s="1064"/>
      <c r="T7" s="1064"/>
      <c r="U7" s="1064"/>
      <c r="V7" s="1064"/>
      <c r="W7" s="569"/>
      <c r="X7" s="1064"/>
      <c r="Y7" s="1064"/>
      <c r="Z7" s="1064"/>
      <c r="AA7" s="1064"/>
      <c r="AB7" s="1064"/>
      <c r="AC7" s="1065"/>
      <c r="AD7" s="431"/>
      <c r="AE7" s="431"/>
      <c r="AF7" s="432"/>
      <c r="AG7" s="432"/>
      <c r="AH7" s="432"/>
      <c r="AI7" s="432"/>
      <c r="AJ7" s="432"/>
      <c r="AK7" s="432"/>
      <c r="AL7" s="433"/>
    </row>
    <row r="8" spans="1:53" s="214" customFormat="1" ht="25.5" customHeight="1" x14ac:dyDescent="0.2">
      <c r="A8" s="210"/>
      <c r="B8" s="1058"/>
      <c r="C8" s="212"/>
      <c r="D8" s="1062"/>
      <c r="E8" s="1063"/>
      <c r="F8" s="1063"/>
      <c r="G8" s="1063"/>
      <c r="H8" s="1063"/>
      <c r="I8" s="502"/>
      <c r="J8" s="1066" t="s">
        <v>184</v>
      </c>
      <c r="K8" s="1064"/>
      <c r="L8" s="1064"/>
      <c r="M8" s="1064"/>
      <c r="N8" s="1064"/>
      <c r="O8" s="1065"/>
      <c r="P8" s="212"/>
      <c r="Q8" s="1066" t="s">
        <v>185</v>
      </c>
      <c r="R8" s="1064"/>
      <c r="S8" s="1064"/>
      <c r="T8" s="1064"/>
      <c r="U8" s="1064"/>
      <c r="V8" s="1065"/>
      <c r="W8" s="212"/>
      <c r="X8" s="1066" t="s">
        <v>186</v>
      </c>
      <c r="Y8" s="1064"/>
      <c r="Z8" s="1064"/>
      <c r="AA8" s="1064"/>
      <c r="AB8" s="1064"/>
      <c r="AC8" s="1065"/>
      <c r="AD8" s="431"/>
      <c r="AE8" s="431"/>
      <c r="AF8" s="432"/>
      <c r="AG8" s="432"/>
      <c r="AH8" s="432"/>
      <c r="AI8" s="432"/>
      <c r="AJ8" s="432"/>
      <c r="AK8" s="432"/>
      <c r="AL8" s="433"/>
    </row>
    <row r="9" spans="1:53" s="214" customFormat="1" ht="21.75" customHeight="1" x14ac:dyDescent="0.2">
      <c r="A9" s="210"/>
      <c r="B9" s="1058"/>
      <c r="C9" s="212"/>
      <c r="D9" s="1067" t="s">
        <v>12</v>
      </c>
      <c r="E9" s="1048" t="s">
        <v>27</v>
      </c>
      <c r="F9" s="1049"/>
      <c r="G9" s="1049" t="s">
        <v>26</v>
      </c>
      <c r="H9" s="1050"/>
      <c r="I9" s="212"/>
      <c r="J9" s="1051" t="s">
        <v>12</v>
      </c>
      <c r="K9" s="1046" t="s">
        <v>230</v>
      </c>
      <c r="L9" s="1048" t="s">
        <v>27</v>
      </c>
      <c r="M9" s="1049"/>
      <c r="N9" s="1049" t="s">
        <v>26</v>
      </c>
      <c r="O9" s="1050"/>
      <c r="P9" s="212"/>
      <c r="Q9" s="1051" t="s">
        <v>12</v>
      </c>
      <c r="R9" s="1046" t="s">
        <v>230</v>
      </c>
      <c r="S9" s="1048" t="s">
        <v>27</v>
      </c>
      <c r="T9" s="1049"/>
      <c r="U9" s="1049" t="s">
        <v>26</v>
      </c>
      <c r="V9" s="1050"/>
      <c r="W9" s="212"/>
      <c r="X9" s="1051" t="s">
        <v>12</v>
      </c>
      <c r="Y9" s="1046" t="s">
        <v>230</v>
      </c>
      <c r="Z9" s="1048" t="s">
        <v>27</v>
      </c>
      <c r="AA9" s="1049"/>
      <c r="AB9" s="1049" t="s">
        <v>26</v>
      </c>
      <c r="AC9" s="1050"/>
      <c r="AD9" s="431"/>
      <c r="AE9" s="431"/>
      <c r="AF9" s="432"/>
      <c r="AG9" s="432"/>
      <c r="AH9" s="432"/>
      <c r="AI9" s="432"/>
      <c r="AJ9" s="432"/>
      <c r="AK9" s="432"/>
      <c r="AL9" s="433"/>
    </row>
    <row r="10" spans="1:53" s="220" customFormat="1" ht="44.25" customHeight="1" x14ac:dyDescent="0.2">
      <c r="A10" s="215"/>
      <c r="B10" s="1059"/>
      <c r="C10" s="217"/>
      <c r="D10" s="1068"/>
      <c r="E10" s="409" t="s">
        <v>12</v>
      </c>
      <c r="F10" s="409" t="s">
        <v>230</v>
      </c>
      <c r="G10" s="409" t="s">
        <v>12</v>
      </c>
      <c r="H10" s="219" t="s">
        <v>230</v>
      </c>
      <c r="I10" s="217"/>
      <c r="J10" s="1052"/>
      <c r="K10" s="1047"/>
      <c r="L10" s="409" t="s">
        <v>12</v>
      </c>
      <c r="M10" s="409" t="s">
        <v>231</v>
      </c>
      <c r="N10" s="409" t="s">
        <v>12</v>
      </c>
      <c r="O10" s="219" t="s">
        <v>231</v>
      </c>
      <c r="P10" s="217"/>
      <c r="Q10" s="1052"/>
      <c r="R10" s="1047"/>
      <c r="S10" s="409" t="s">
        <v>12</v>
      </c>
      <c r="T10" s="409" t="s">
        <v>231</v>
      </c>
      <c r="U10" s="409" t="s">
        <v>12</v>
      </c>
      <c r="V10" s="219" t="s">
        <v>231</v>
      </c>
      <c r="W10" s="217"/>
      <c r="X10" s="1052"/>
      <c r="Y10" s="1047"/>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375118</v>
      </c>
      <c r="E12" s="739">
        <f>L12+S12+Z12</f>
        <v>235428</v>
      </c>
      <c r="F12" s="748">
        <f>E12/$D12*100</f>
        <v>62.761051189225789</v>
      </c>
      <c r="G12" s="739">
        <f>N12+U12+AB12</f>
        <v>139690</v>
      </c>
      <c r="H12" s="231">
        <f>G12/$D12*100</f>
        <v>37.238948810774211</v>
      </c>
      <c r="I12" s="227"/>
      <c r="J12" s="228">
        <v>109406</v>
      </c>
      <c r="K12" s="751">
        <v>29.165755842161666</v>
      </c>
      <c r="L12" s="745">
        <v>46461</v>
      </c>
      <c r="M12" s="748">
        <v>42.466592325832217</v>
      </c>
      <c r="N12" s="745">
        <v>62945</v>
      </c>
      <c r="O12" s="229">
        <v>57.533407674167783</v>
      </c>
      <c r="P12" s="227"/>
      <c r="Q12" s="228">
        <v>89800</v>
      </c>
      <c r="R12" s="751">
        <v>23.939133819224885</v>
      </c>
      <c r="S12" s="745">
        <v>60208</v>
      </c>
      <c r="T12" s="748">
        <v>67.046770601336306</v>
      </c>
      <c r="U12" s="745">
        <v>29592</v>
      </c>
      <c r="V12" s="229">
        <v>32.953229398663694</v>
      </c>
      <c r="W12" s="227"/>
      <c r="X12" s="228">
        <v>175912</v>
      </c>
      <c r="Y12" s="751">
        <v>46.895110338613449</v>
      </c>
      <c r="Z12" s="745">
        <v>128759</v>
      </c>
      <c r="AA12" s="748">
        <v>73.195120287416444</v>
      </c>
      <c r="AB12" s="745">
        <v>47153</v>
      </c>
      <c r="AC12" s="229">
        <f t="shared" ref="AC12:AC29" si="0">AB12/$X12*100</f>
        <v>26.804879712583563</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46968</v>
      </c>
      <c r="E13" s="740">
        <f t="shared" ref="E13:E29" si="2">L13+S13+Z13</f>
        <v>30382</v>
      </c>
      <c r="F13" s="578">
        <f t="shared" ref="F13:H29" si="3">E13/$D13*100</f>
        <v>64.686595128598185</v>
      </c>
      <c r="G13" s="740">
        <f t="shared" ref="G13:G29" si="4">N13+U13+AB13</f>
        <v>16586</v>
      </c>
      <c r="H13" s="238">
        <f t="shared" si="3"/>
        <v>35.313404871401808</v>
      </c>
      <c r="I13" s="227"/>
      <c r="J13" s="235">
        <v>9503</v>
      </c>
      <c r="K13" s="752">
        <v>20.232924544370633</v>
      </c>
      <c r="L13" s="746">
        <v>4115</v>
      </c>
      <c r="M13" s="749">
        <v>43.302115121540567</v>
      </c>
      <c r="N13" s="746">
        <v>5388</v>
      </c>
      <c r="O13" s="236">
        <v>56.697884878459433</v>
      </c>
      <c r="P13" s="227"/>
      <c r="Q13" s="235">
        <v>8908</v>
      </c>
      <c r="R13" s="752">
        <v>18.966104581842956</v>
      </c>
      <c r="S13" s="746">
        <v>5536</v>
      </c>
      <c r="T13" s="749">
        <v>62.146385271665913</v>
      </c>
      <c r="U13" s="746">
        <v>3372</v>
      </c>
      <c r="V13" s="236">
        <v>37.853614728334087</v>
      </c>
      <c r="W13" s="227"/>
      <c r="X13" s="235">
        <v>28557</v>
      </c>
      <c r="Y13" s="752">
        <v>60.800970873786412</v>
      </c>
      <c r="Z13" s="746">
        <v>20731</v>
      </c>
      <c r="AA13" s="749">
        <v>72.595160556080813</v>
      </c>
      <c r="AB13" s="746">
        <v>7826</v>
      </c>
      <c r="AC13" s="236">
        <f t="shared" si="0"/>
        <v>27.404839443919176</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40199</v>
      </c>
      <c r="E14" s="740">
        <f t="shared" si="2"/>
        <v>26111</v>
      </c>
      <c r="F14" s="578">
        <f t="shared" si="3"/>
        <v>64.954352098310906</v>
      </c>
      <c r="G14" s="740">
        <f t="shared" si="4"/>
        <v>14088</v>
      </c>
      <c r="H14" s="238">
        <f t="shared" si="3"/>
        <v>35.045647901689101</v>
      </c>
      <c r="I14" s="227"/>
      <c r="J14" s="235">
        <v>9386</v>
      </c>
      <c r="K14" s="752">
        <v>23.348839523371229</v>
      </c>
      <c r="L14" s="746">
        <v>3953</v>
      </c>
      <c r="M14" s="749">
        <v>42.115917323673557</v>
      </c>
      <c r="N14" s="746">
        <v>5433</v>
      </c>
      <c r="O14" s="236">
        <v>57.884082676326443</v>
      </c>
      <c r="P14" s="227"/>
      <c r="Q14" s="235">
        <v>8652</v>
      </c>
      <c r="R14" s="752">
        <v>21.522923455807359</v>
      </c>
      <c r="S14" s="746">
        <v>5353</v>
      </c>
      <c r="T14" s="749">
        <v>61.870087840961631</v>
      </c>
      <c r="U14" s="746">
        <v>3299</v>
      </c>
      <c r="V14" s="236">
        <v>38.129912159038369</v>
      </c>
      <c r="W14" s="227"/>
      <c r="X14" s="235">
        <v>22161</v>
      </c>
      <c r="Y14" s="752">
        <v>55.128237020821416</v>
      </c>
      <c r="Z14" s="746">
        <v>16805</v>
      </c>
      <c r="AA14" s="749">
        <v>75.831415549839804</v>
      </c>
      <c r="AB14" s="746">
        <v>5356</v>
      </c>
      <c r="AC14" s="236">
        <f t="shared" si="0"/>
        <v>24.168584450160189</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36020</v>
      </c>
      <c r="E15" s="740">
        <f t="shared" si="2"/>
        <v>22218</v>
      </c>
      <c r="F15" s="578">
        <f t="shared" si="3"/>
        <v>61.682398667407</v>
      </c>
      <c r="G15" s="740">
        <f t="shared" si="4"/>
        <v>13802</v>
      </c>
      <c r="H15" s="238">
        <f t="shared" si="3"/>
        <v>38.317601332593007</v>
      </c>
      <c r="I15" s="227"/>
      <c r="J15" s="235">
        <v>10164</v>
      </c>
      <c r="K15" s="752">
        <v>28.217656857301499</v>
      </c>
      <c r="L15" s="746">
        <v>4393</v>
      </c>
      <c r="M15" s="749">
        <v>43.221172766627312</v>
      </c>
      <c r="N15" s="746">
        <v>5771</v>
      </c>
      <c r="O15" s="236">
        <v>56.778827233372688</v>
      </c>
      <c r="P15" s="227"/>
      <c r="Q15" s="235">
        <v>8256</v>
      </c>
      <c r="R15" s="752">
        <v>22.92059966685175</v>
      </c>
      <c r="S15" s="746">
        <v>4988</v>
      </c>
      <c r="T15" s="749">
        <v>60.416666666666664</v>
      </c>
      <c r="U15" s="746">
        <v>3268</v>
      </c>
      <c r="V15" s="236">
        <v>39.583333333333329</v>
      </c>
      <c r="W15" s="227"/>
      <c r="X15" s="235">
        <v>17600</v>
      </c>
      <c r="Y15" s="752">
        <v>48.861743475846751</v>
      </c>
      <c r="Z15" s="746">
        <v>12837</v>
      </c>
      <c r="AA15" s="749">
        <v>72.9375</v>
      </c>
      <c r="AB15" s="746">
        <v>4763</v>
      </c>
      <c r="AC15" s="236">
        <f t="shared" si="0"/>
        <v>27.0625</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47498</v>
      </c>
      <c r="E16" s="740">
        <f t="shared" si="2"/>
        <v>27995</v>
      </c>
      <c r="F16" s="578">
        <f t="shared" si="3"/>
        <v>58.939323761000459</v>
      </c>
      <c r="G16" s="740">
        <f t="shared" si="4"/>
        <v>19503</v>
      </c>
      <c r="H16" s="238">
        <f t="shared" si="3"/>
        <v>41.060676238999541</v>
      </c>
      <c r="I16" s="227"/>
      <c r="J16" s="235">
        <v>18207</v>
      </c>
      <c r="K16" s="752">
        <v>38.332140300644234</v>
      </c>
      <c r="L16" s="746">
        <v>7515</v>
      </c>
      <c r="M16" s="749">
        <v>41.275333662876918</v>
      </c>
      <c r="N16" s="746">
        <v>10692</v>
      </c>
      <c r="O16" s="236">
        <v>58.724666337123089</v>
      </c>
      <c r="P16" s="227"/>
      <c r="Q16" s="235">
        <v>9908</v>
      </c>
      <c r="R16" s="752">
        <v>20.859825676870607</v>
      </c>
      <c r="S16" s="746">
        <v>5994</v>
      </c>
      <c r="T16" s="749">
        <v>60.496568429551878</v>
      </c>
      <c r="U16" s="746">
        <v>3914</v>
      </c>
      <c r="V16" s="236">
        <v>39.503431570448122</v>
      </c>
      <c r="W16" s="227"/>
      <c r="X16" s="235">
        <v>19383</v>
      </c>
      <c r="Y16" s="752">
        <v>40.80803402248516</v>
      </c>
      <c r="Z16" s="746">
        <v>14486</v>
      </c>
      <c r="AA16" s="749">
        <v>74.735593045452191</v>
      </c>
      <c r="AB16" s="746">
        <v>4897</v>
      </c>
      <c r="AC16" s="236">
        <f t="shared" si="0"/>
        <v>25.264406954547802</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22423</v>
      </c>
      <c r="E17" s="741">
        <f t="shared" si="2"/>
        <v>13838</v>
      </c>
      <c r="F17" s="579">
        <f t="shared" si="3"/>
        <v>61.713419257012895</v>
      </c>
      <c r="G17" s="741">
        <f t="shared" si="4"/>
        <v>8585</v>
      </c>
      <c r="H17" s="238">
        <f t="shared" si="3"/>
        <v>38.286580742987113</v>
      </c>
      <c r="I17" s="227"/>
      <c r="J17" s="239">
        <v>6159</v>
      </c>
      <c r="K17" s="753">
        <v>27.467332649511661</v>
      </c>
      <c r="L17" s="741">
        <v>2621</v>
      </c>
      <c r="M17" s="579">
        <v>42.5556096768956</v>
      </c>
      <c r="N17" s="741">
        <v>3538</v>
      </c>
      <c r="O17" s="236">
        <v>57.4443903231044</v>
      </c>
      <c r="P17" s="227"/>
      <c r="Q17" s="239">
        <v>4709</v>
      </c>
      <c r="R17" s="753">
        <v>21.000758150113722</v>
      </c>
      <c r="S17" s="741">
        <v>2705</v>
      </c>
      <c r="T17" s="579">
        <v>57.443193884051816</v>
      </c>
      <c r="U17" s="741">
        <v>2004</v>
      </c>
      <c r="V17" s="236">
        <v>42.556806115948184</v>
      </c>
      <c r="W17" s="227"/>
      <c r="X17" s="239">
        <v>11555</v>
      </c>
      <c r="Y17" s="753">
        <v>51.531909200374614</v>
      </c>
      <c r="Z17" s="741">
        <v>8512</v>
      </c>
      <c r="AA17" s="579">
        <v>73.665080051925571</v>
      </c>
      <c r="AB17" s="741">
        <v>3043</v>
      </c>
      <c r="AC17" s="236">
        <f t="shared" si="0"/>
        <v>26.334919948074425</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139217</v>
      </c>
      <c r="E18" s="740">
        <f t="shared" si="2"/>
        <v>87163</v>
      </c>
      <c r="F18" s="578">
        <f t="shared" si="3"/>
        <v>62.609451431937188</v>
      </c>
      <c r="G18" s="740">
        <f t="shared" si="4"/>
        <v>52054</v>
      </c>
      <c r="H18" s="238">
        <f t="shared" si="3"/>
        <v>37.390548568062812</v>
      </c>
      <c r="I18" s="227"/>
      <c r="J18" s="235">
        <v>29367</v>
      </c>
      <c r="K18" s="752">
        <v>21.094406573909797</v>
      </c>
      <c r="L18" s="746">
        <v>12299</v>
      </c>
      <c r="M18" s="749">
        <v>41.880341880341881</v>
      </c>
      <c r="N18" s="746">
        <v>17068</v>
      </c>
      <c r="O18" s="236">
        <v>58.119658119658126</v>
      </c>
      <c r="P18" s="227"/>
      <c r="Q18" s="235">
        <v>24562</v>
      </c>
      <c r="R18" s="752">
        <v>17.642960270656602</v>
      </c>
      <c r="S18" s="746">
        <v>14221</v>
      </c>
      <c r="T18" s="749">
        <v>57.898379610780879</v>
      </c>
      <c r="U18" s="746">
        <v>10341</v>
      </c>
      <c r="V18" s="236">
        <v>42.101620389219121</v>
      </c>
      <c r="W18" s="227"/>
      <c r="X18" s="235">
        <v>85288</v>
      </c>
      <c r="Y18" s="752">
        <v>61.262633155433598</v>
      </c>
      <c r="Z18" s="746">
        <v>60643</v>
      </c>
      <c r="AA18" s="749">
        <v>71.103789513178867</v>
      </c>
      <c r="AB18" s="746">
        <v>24645</v>
      </c>
      <c r="AC18" s="236">
        <f t="shared" si="0"/>
        <v>28.896210486821122</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86743</v>
      </c>
      <c r="E19" s="740">
        <f t="shared" si="2"/>
        <v>55043</v>
      </c>
      <c r="F19" s="578">
        <f t="shared" si="3"/>
        <v>63.455264401738468</v>
      </c>
      <c r="G19" s="740">
        <f t="shared" si="4"/>
        <v>31700</v>
      </c>
      <c r="H19" s="238">
        <f t="shared" si="3"/>
        <v>36.544735598261532</v>
      </c>
      <c r="I19" s="227"/>
      <c r="J19" s="235">
        <v>20307</v>
      </c>
      <c r="K19" s="752">
        <v>23.410534567630815</v>
      </c>
      <c r="L19" s="746">
        <v>8739</v>
      </c>
      <c r="M19" s="749">
        <v>43.034421628010044</v>
      </c>
      <c r="N19" s="746">
        <v>11568</v>
      </c>
      <c r="O19" s="236">
        <v>56.965578371989956</v>
      </c>
      <c r="P19" s="227"/>
      <c r="Q19" s="235">
        <v>16894</v>
      </c>
      <c r="R19" s="752">
        <v>19.475923129243856</v>
      </c>
      <c r="S19" s="746">
        <v>10804</v>
      </c>
      <c r="T19" s="749">
        <v>63.95169882798627</v>
      </c>
      <c r="U19" s="746">
        <v>6090</v>
      </c>
      <c r="V19" s="236">
        <v>36.04830117201373</v>
      </c>
      <c r="W19" s="227"/>
      <c r="X19" s="235">
        <v>49542</v>
      </c>
      <c r="Y19" s="752">
        <v>57.113542303125321</v>
      </c>
      <c r="Z19" s="746">
        <v>35500</v>
      </c>
      <c r="AA19" s="749">
        <v>71.656372370917609</v>
      </c>
      <c r="AB19" s="746">
        <v>14042</v>
      </c>
      <c r="AC19" s="236">
        <f t="shared" si="0"/>
        <v>28.343627629082395</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330438</v>
      </c>
      <c r="E20" s="740">
        <f t="shared" si="2"/>
        <v>210439</v>
      </c>
      <c r="F20" s="578">
        <f t="shared" si="3"/>
        <v>63.684866752613203</v>
      </c>
      <c r="G20" s="740">
        <f t="shared" si="4"/>
        <v>119999</v>
      </c>
      <c r="H20" s="238">
        <f t="shared" si="3"/>
        <v>36.315133247386797</v>
      </c>
      <c r="I20" s="227"/>
      <c r="J20" s="235">
        <v>83144</v>
      </c>
      <c r="K20" s="752">
        <v>25.161755003964437</v>
      </c>
      <c r="L20" s="746">
        <v>36676</v>
      </c>
      <c r="M20" s="749">
        <v>44.111421148850191</v>
      </c>
      <c r="N20" s="746">
        <v>46468</v>
      </c>
      <c r="O20" s="236">
        <v>55.888578851149816</v>
      </c>
      <c r="P20" s="227"/>
      <c r="Q20" s="235">
        <v>73008</v>
      </c>
      <c r="R20" s="752">
        <v>22.094311186970021</v>
      </c>
      <c r="S20" s="746">
        <v>46010</v>
      </c>
      <c r="T20" s="749">
        <v>63.020490905106286</v>
      </c>
      <c r="U20" s="746">
        <v>26998</v>
      </c>
      <c r="V20" s="236">
        <v>36.979509094893707</v>
      </c>
      <c r="W20" s="227"/>
      <c r="X20" s="235">
        <v>174286</v>
      </c>
      <c r="Y20" s="752">
        <v>52.743933809065545</v>
      </c>
      <c r="Z20" s="746">
        <v>127753</v>
      </c>
      <c r="AA20" s="749">
        <v>73.300781474128726</v>
      </c>
      <c r="AB20" s="746">
        <v>46533</v>
      </c>
      <c r="AC20" s="236">
        <f t="shared" si="0"/>
        <v>26.69921852587127</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169110</v>
      </c>
      <c r="E21" s="740">
        <f t="shared" si="2"/>
        <v>104801</v>
      </c>
      <c r="F21" s="578">
        <f t="shared" si="3"/>
        <v>61.972089172727806</v>
      </c>
      <c r="G21" s="740">
        <f t="shared" si="4"/>
        <v>64309</v>
      </c>
      <c r="H21" s="238">
        <f t="shared" si="3"/>
        <v>38.027910827272187</v>
      </c>
      <c r="I21" s="227"/>
      <c r="J21" s="235">
        <v>47453</v>
      </c>
      <c r="K21" s="752">
        <v>28.060434037017323</v>
      </c>
      <c r="L21" s="746">
        <v>19436</v>
      </c>
      <c r="M21" s="749">
        <v>40.958422017575288</v>
      </c>
      <c r="N21" s="746">
        <v>28017</v>
      </c>
      <c r="O21" s="236">
        <v>59.04157798242472</v>
      </c>
      <c r="P21" s="227"/>
      <c r="Q21" s="235">
        <v>36162</v>
      </c>
      <c r="R21" s="752">
        <v>21.383714741883981</v>
      </c>
      <c r="S21" s="746">
        <v>22415</v>
      </c>
      <c r="T21" s="749">
        <v>61.98495658425972</v>
      </c>
      <c r="U21" s="746">
        <v>13747</v>
      </c>
      <c r="V21" s="236">
        <v>38.01504341574028</v>
      </c>
      <c r="W21" s="227"/>
      <c r="X21" s="235">
        <v>85495</v>
      </c>
      <c r="Y21" s="752">
        <v>50.555851221098692</v>
      </c>
      <c r="Z21" s="746">
        <v>62950</v>
      </c>
      <c r="AA21" s="749">
        <v>73.630036844259891</v>
      </c>
      <c r="AB21" s="746">
        <v>22545</v>
      </c>
      <c r="AC21" s="236">
        <f t="shared" si="0"/>
        <v>26.369963155740102</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53876</v>
      </c>
      <c r="E22" s="740">
        <f t="shared" si="2"/>
        <v>34495</v>
      </c>
      <c r="F22" s="578">
        <f t="shared" si="3"/>
        <v>64.026653797609328</v>
      </c>
      <c r="G22" s="740">
        <f t="shared" si="4"/>
        <v>19381</v>
      </c>
      <c r="H22" s="238">
        <f t="shared" si="3"/>
        <v>35.97334620239068</v>
      </c>
      <c r="I22" s="227"/>
      <c r="J22" s="235">
        <v>12534</v>
      </c>
      <c r="K22" s="752">
        <v>23.264533372930433</v>
      </c>
      <c r="L22" s="746">
        <v>5556</v>
      </c>
      <c r="M22" s="749">
        <v>44.327429392053617</v>
      </c>
      <c r="N22" s="746">
        <v>6978</v>
      </c>
      <c r="O22" s="236">
        <v>55.672570607946383</v>
      </c>
      <c r="P22" s="227"/>
      <c r="Q22" s="235">
        <v>11811</v>
      </c>
      <c r="R22" s="752">
        <v>21.922562922265946</v>
      </c>
      <c r="S22" s="746">
        <v>7658</v>
      </c>
      <c r="T22" s="749">
        <v>64.837863009059348</v>
      </c>
      <c r="U22" s="746">
        <v>4153</v>
      </c>
      <c r="V22" s="236">
        <v>35.162136990940652</v>
      </c>
      <c r="W22" s="227"/>
      <c r="X22" s="235">
        <v>29531</v>
      </c>
      <c r="Y22" s="752">
        <v>54.812903704803631</v>
      </c>
      <c r="Z22" s="746">
        <v>21281</v>
      </c>
      <c r="AA22" s="749">
        <v>72.063255561951848</v>
      </c>
      <c r="AB22" s="746">
        <v>8250</v>
      </c>
      <c r="AC22" s="236">
        <f t="shared" si="0"/>
        <v>27.936744438048155</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79015</v>
      </c>
      <c r="E23" s="740">
        <f t="shared" si="2"/>
        <v>49795</v>
      </c>
      <c r="F23" s="578">
        <f t="shared" si="3"/>
        <v>63.019679807631469</v>
      </c>
      <c r="G23" s="740">
        <f t="shared" si="4"/>
        <v>29220</v>
      </c>
      <c r="H23" s="238">
        <f t="shared" si="3"/>
        <v>36.980320192368538</v>
      </c>
      <c r="I23" s="227"/>
      <c r="J23" s="235">
        <v>22218</v>
      </c>
      <c r="K23" s="752">
        <v>28.118711637030941</v>
      </c>
      <c r="L23" s="746">
        <v>8917</v>
      </c>
      <c r="M23" s="749">
        <v>40.134125483841935</v>
      </c>
      <c r="N23" s="746">
        <v>13301</v>
      </c>
      <c r="O23" s="236">
        <v>59.865874516158065</v>
      </c>
      <c r="P23" s="227"/>
      <c r="Q23" s="235">
        <v>14537</v>
      </c>
      <c r="R23" s="752">
        <v>18.397772574827563</v>
      </c>
      <c r="S23" s="746">
        <v>8624</v>
      </c>
      <c r="T23" s="749">
        <v>59.324482355369057</v>
      </c>
      <c r="U23" s="746">
        <v>5913</v>
      </c>
      <c r="V23" s="236">
        <v>40.675517644630943</v>
      </c>
      <c r="W23" s="227"/>
      <c r="X23" s="235">
        <v>42260</v>
      </c>
      <c r="Y23" s="752">
        <v>53.483515788141489</v>
      </c>
      <c r="Z23" s="746">
        <v>32254</v>
      </c>
      <c r="AA23" s="749">
        <v>76.322763842877421</v>
      </c>
      <c r="AB23" s="746">
        <v>10006</v>
      </c>
      <c r="AC23" s="236">
        <f t="shared" si="0"/>
        <v>23.677236157122575</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224758</v>
      </c>
      <c r="E24" s="740">
        <f t="shared" si="2"/>
        <v>150752</v>
      </c>
      <c r="F24" s="578">
        <f t="shared" si="3"/>
        <v>67.073029658566099</v>
      </c>
      <c r="G24" s="740">
        <f t="shared" si="4"/>
        <v>74006</v>
      </c>
      <c r="H24" s="238">
        <f t="shared" si="3"/>
        <v>32.926970341433901</v>
      </c>
      <c r="I24" s="227"/>
      <c r="J24" s="235">
        <v>53409</v>
      </c>
      <c r="K24" s="752">
        <v>23.76289164345652</v>
      </c>
      <c r="L24" s="746">
        <v>25734</v>
      </c>
      <c r="M24" s="749">
        <v>48.182890524068981</v>
      </c>
      <c r="N24" s="746">
        <v>27675</v>
      </c>
      <c r="O24" s="236">
        <v>51.817109475931019</v>
      </c>
      <c r="P24" s="227"/>
      <c r="Q24" s="235">
        <v>43452</v>
      </c>
      <c r="R24" s="752">
        <v>19.332793493446285</v>
      </c>
      <c r="S24" s="746">
        <v>28981</v>
      </c>
      <c r="T24" s="749">
        <v>66.696584737181254</v>
      </c>
      <c r="U24" s="746">
        <v>14471</v>
      </c>
      <c r="V24" s="236">
        <v>33.303415262818739</v>
      </c>
      <c r="W24" s="227"/>
      <c r="X24" s="235">
        <v>127897</v>
      </c>
      <c r="Y24" s="752">
        <v>56.904314863097191</v>
      </c>
      <c r="Z24" s="746">
        <v>96037</v>
      </c>
      <c r="AA24" s="749">
        <v>75.089329694988933</v>
      </c>
      <c r="AB24" s="746">
        <v>31860</v>
      </c>
      <c r="AC24" s="236">
        <f t="shared" si="0"/>
        <v>24.910670305011063</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50117</v>
      </c>
      <c r="E25" s="740">
        <f t="shared" si="2"/>
        <v>29454</v>
      </c>
      <c r="F25" s="578">
        <f t="shared" si="3"/>
        <v>58.770477083624314</v>
      </c>
      <c r="G25" s="740">
        <f t="shared" si="4"/>
        <v>20663</v>
      </c>
      <c r="H25" s="238">
        <f t="shared" si="3"/>
        <v>41.229522916375686</v>
      </c>
      <c r="I25" s="227"/>
      <c r="J25" s="235">
        <v>17916</v>
      </c>
      <c r="K25" s="752">
        <v>35.748348863659032</v>
      </c>
      <c r="L25" s="746">
        <v>6911</v>
      </c>
      <c r="M25" s="749">
        <v>38.574458584505471</v>
      </c>
      <c r="N25" s="746">
        <v>11005</v>
      </c>
      <c r="O25" s="236">
        <v>61.425541415494536</v>
      </c>
      <c r="P25" s="227"/>
      <c r="Q25" s="235">
        <v>10780</v>
      </c>
      <c r="R25" s="752">
        <v>21.509667378334697</v>
      </c>
      <c r="S25" s="746">
        <v>6861</v>
      </c>
      <c r="T25" s="749">
        <v>63.645640074211506</v>
      </c>
      <c r="U25" s="746">
        <v>3919</v>
      </c>
      <c r="V25" s="236">
        <v>36.354359925788501</v>
      </c>
      <c r="W25" s="227"/>
      <c r="X25" s="235">
        <v>21421</v>
      </c>
      <c r="Y25" s="752">
        <v>42.741983758006263</v>
      </c>
      <c r="Z25" s="746">
        <v>15682</v>
      </c>
      <c r="AA25" s="749">
        <v>73.208533681900931</v>
      </c>
      <c r="AB25" s="746">
        <v>5739</v>
      </c>
      <c r="AC25" s="236">
        <f t="shared" si="0"/>
        <v>26.791466318099062</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21233</v>
      </c>
      <c r="E26" s="742">
        <f t="shared" si="2"/>
        <v>13307</v>
      </c>
      <c r="F26" s="580">
        <f t="shared" si="3"/>
        <v>62.671313521405359</v>
      </c>
      <c r="G26" s="742">
        <f t="shared" si="4"/>
        <v>7926</v>
      </c>
      <c r="H26" s="238">
        <f t="shared" si="3"/>
        <v>37.328686478594641</v>
      </c>
      <c r="I26" s="227"/>
      <c r="J26" s="239">
        <v>5090</v>
      </c>
      <c r="K26" s="753">
        <v>23.972118871567844</v>
      </c>
      <c r="L26" s="741">
        <v>2230</v>
      </c>
      <c r="M26" s="579">
        <v>43.811394891944985</v>
      </c>
      <c r="N26" s="741">
        <v>2860</v>
      </c>
      <c r="O26" s="236">
        <v>56.188605108055015</v>
      </c>
      <c r="P26" s="227"/>
      <c r="Q26" s="239">
        <v>3965</v>
      </c>
      <c r="R26" s="753">
        <v>18.67376253944332</v>
      </c>
      <c r="S26" s="741">
        <v>2223</v>
      </c>
      <c r="T26" s="579">
        <v>56.065573770491802</v>
      </c>
      <c r="U26" s="741">
        <v>1742</v>
      </c>
      <c r="V26" s="236">
        <v>43.934426229508198</v>
      </c>
      <c r="W26" s="227"/>
      <c r="X26" s="239">
        <v>12178</v>
      </c>
      <c r="Y26" s="753">
        <v>57.354118588988833</v>
      </c>
      <c r="Z26" s="741">
        <v>8854</v>
      </c>
      <c r="AA26" s="579">
        <v>72.704877648218101</v>
      </c>
      <c r="AB26" s="741">
        <v>3324</v>
      </c>
      <c r="AC26" s="236">
        <f t="shared" si="0"/>
        <v>27.295122351781902</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108415</v>
      </c>
      <c r="E27" s="742">
        <f t="shared" si="2"/>
        <v>66613</v>
      </c>
      <c r="F27" s="580">
        <f t="shared" si="3"/>
        <v>61.442604805608084</v>
      </c>
      <c r="G27" s="742">
        <f t="shared" si="4"/>
        <v>41802</v>
      </c>
      <c r="H27" s="238">
        <f t="shared" si="3"/>
        <v>38.557395194391916</v>
      </c>
      <c r="I27" s="227"/>
      <c r="J27" s="239">
        <v>28702</v>
      </c>
      <c r="K27" s="753">
        <v>26.474196375040354</v>
      </c>
      <c r="L27" s="741">
        <v>11834</v>
      </c>
      <c r="M27" s="579">
        <v>41.230576266462265</v>
      </c>
      <c r="N27" s="741">
        <v>16868</v>
      </c>
      <c r="O27" s="236">
        <v>58.769423733537728</v>
      </c>
      <c r="P27" s="227"/>
      <c r="Q27" s="239">
        <v>21527</v>
      </c>
      <c r="R27" s="753">
        <v>19.856108472074897</v>
      </c>
      <c r="S27" s="741">
        <v>12459</v>
      </c>
      <c r="T27" s="579">
        <v>57.876155525618991</v>
      </c>
      <c r="U27" s="741">
        <v>9068</v>
      </c>
      <c r="V27" s="236">
        <v>42.123844474381009</v>
      </c>
      <c r="W27" s="227"/>
      <c r="X27" s="239">
        <v>58186</v>
      </c>
      <c r="Y27" s="753">
        <v>53.669695152884742</v>
      </c>
      <c r="Z27" s="741">
        <v>42320</v>
      </c>
      <c r="AA27" s="579">
        <v>72.732272367923557</v>
      </c>
      <c r="AB27" s="741">
        <v>15866</v>
      </c>
      <c r="AC27" s="236">
        <f t="shared" si="0"/>
        <v>27.267727632076443</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14352</v>
      </c>
      <c r="E28" s="742">
        <f t="shared" si="2"/>
        <v>8891</v>
      </c>
      <c r="F28" s="580">
        <f t="shared" si="3"/>
        <v>61.949554069119287</v>
      </c>
      <c r="G28" s="742">
        <f t="shared" si="4"/>
        <v>5461</v>
      </c>
      <c r="H28" s="244">
        <f t="shared" si="3"/>
        <v>38.050445930880713</v>
      </c>
      <c r="I28" s="227"/>
      <c r="J28" s="239">
        <v>3404</v>
      </c>
      <c r="K28" s="753">
        <v>23.717948717948715</v>
      </c>
      <c r="L28" s="741">
        <v>1379</v>
      </c>
      <c r="M28" s="579">
        <v>40.511163337250295</v>
      </c>
      <c r="N28" s="741">
        <v>2025</v>
      </c>
      <c r="O28" s="243">
        <v>59.488836662749712</v>
      </c>
      <c r="P28" s="227"/>
      <c r="Q28" s="239">
        <v>2645</v>
      </c>
      <c r="R28" s="753">
        <v>18.429487179487182</v>
      </c>
      <c r="S28" s="741">
        <v>1585</v>
      </c>
      <c r="T28" s="579">
        <v>59.924385633270319</v>
      </c>
      <c r="U28" s="741">
        <v>1060</v>
      </c>
      <c r="V28" s="243">
        <v>40.075614366729681</v>
      </c>
      <c r="W28" s="227"/>
      <c r="X28" s="239">
        <v>8303</v>
      </c>
      <c r="Y28" s="753">
        <v>57.852564102564109</v>
      </c>
      <c r="Z28" s="741">
        <v>5927</v>
      </c>
      <c r="AA28" s="579">
        <v>71.383837167288931</v>
      </c>
      <c r="AB28" s="741">
        <v>2376</v>
      </c>
      <c r="AC28" s="243">
        <f t="shared" si="0"/>
        <v>28.616162832711069</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4708</v>
      </c>
      <c r="E29" s="743">
        <f t="shared" si="2"/>
        <v>2646</v>
      </c>
      <c r="F29" s="581">
        <f t="shared" si="3"/>
        <v>56.202209005947324</v>
      </c>
      <c r="G29" s="743">
        <f t="shared" si="4"/>
        <v>2062</v>
      </c>
      <c r="H29" s="249">
        <f t="shared" si="3"/>
        <v>43.797790994052676</v>
      </c>
      <c r="I29" s="227"/>
      <c r="J29" s="246">
        <v>2464</v>
      </c>
      <c r="K29" s="754">
        <v>52.336448598130836</v>
      </c>
      <c r="L29" s="747">
        <v>966</v>
      </c>
      <c r="M29" s="750">
        <v>39.204545454545453</v>
      </c>
      <c r="N29" s="747">
        <v>1498</v>
      </c>
      <c r="O29" s="247">
        <v>60.79545454545454</v>
      </c>
      <c r="P29" s="227"/>
      <c r="Q29" s="246">
        <v>865</v>
      </c>
      <c r="R29" s="754">
        <v>18.372982158028886</v>
      </c>
      <c r="S29" s="747">
        <v>603</v>
      </c>
      <c r="T29" s="750">
        <v>69.710982658959537</v>
      </c>
      <c r="U29" s="747">
        <v>262</v>
      </c>
      <c r="V29" s="247">
        <v>30.289017341040463</v>
      </c>
      <c r="W29" s="227"/>
      <c r="X29" s="246">
        <v>1379</v>
      </c>
      <c r="Y29" s="754">
        <v>29.29056924384027</v>
      </c>
      <c r="Z29" s="747">
        <v>1077</v>
      </c>
      <c r="AA29" s="750">
        <v>78.10007251631616</v>
      </c>
      <c r="AB29" s="747">
        <v>302</v>
      </c>
      <c r="AC29" s="247">
        <f t="shared" si="0"/>
        <v>21.899927483683829</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1850208</v>
      </c>
      <c r="E31" s="744">
        <f>L31+S31+Z31</f>
        <v>1169371</v>
      </c>
      <c r="F31" s="410">
        <f>E31/$D31*100</f>
        <v>63.202137273214689</v>
      </c>
      <c r="G31" s="744">
        <f>N31+U31+AB31</f>
        <v>680837</v>
      </c>
      <c r="H31" s="256">
        <f>G31/$D31*100</f>
        <v>36.797862726785311</v>
      </c>
      <c r="I31" s="212"/>
      <c r="J31" s="254">
        <f>SUM(J12:J29)</f>
        <v>488833</v>
      </c>
      <c r="K31" s="755">
        <f>J31/$D31*100</f>
        <v>26.420434891644618</v>
      </c>
      <c r="L31" s="744">
        <f>SUM(L12:L29)</f>
        <v>209735</v>
      </c>
      <c r="M31" s="410">
        <f t="shared" ref="M13:O31" si="5">L31/$J31*100</f>
        <v>42.905245758776516</v>
      </c>
      <c r="N31" s="744">
        <f>SUM(N12:N29)</f>
        <v>279098</v>
      </c>
      <c r="O31" s="255">
        <f t="shared" si="5"/>
        <v>57.094754241223491</v>
      </c>
      <c r="P31" s="212"/>
      <c r="Q31" s="254">
        <f>SUM(Q12:Q29)</f>
        <v>390441</v>
      </c>
      <c r="R31" s="755">
        <f>Q31/$D31*100</f>
        <v>21.102546308306959</v>
      </c>
      <c r="S31" s="744">
        <f>SUM(S12:S29)</f>
        <v>247228</v>
      </c>
      <c r="T31" s="410">
        <f>S31/$Q31*100</f>
        <v>63.32019434434396</v>
      </c>
      <c r="U31" s="744">
        <f>SUM(U12:U29)</f>
        <v>143213</v>
      </c>
      <c r="V31" s="255">
        <f>U31/$Q31*100</f>
        <v>36.67980565565604</v>
      </c>
      <c r="W31" s="212"/>
      <c r="X31" s="254">
        <f>SUM(X12:X29)</f>
        <v>970934</v>
      </c>
      <c r="Y31" s="755">
        <f>X31/$D31*100</f>
        <v>52.477018800048427</v>
      </c>
      <c r="Z31" s="744">
        <f>SUM(Z12:Z29)</f>
        <v>712408</v>
      </c>
      <c r="AA31" s="410">
        <f>Z31/$X31*100</f>
        <v>73.373473377181142</v>
      </c>
      <c r="AB31" s="744">
        <f>SUM(AB12:AB29)</f>
        <v>258526</v>
      </c>
      <c r="AC31" s="255">
        <f>AB31/$X31*100</f>
        <v>26.626526622818851</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98" customFormat="1" ht="13.5" customHeight="1" x14ac:dyDescent="0.2">
      <c r="B34" s="1122"/>
      <c r="C34" s="1122"/>
      <c r="D34" s="1122"/>
      <c r="E34" s="1122"/>
      <c r="F34" s="1122"/>
      <c r="G34" s="1122"/>
      <c r="H34" s="1122"/>
    </row>
    <row r="35" spans="2:14" s="298" customFormat="1" ht="29.25" customHeight="1" x14ac:dyDescent="0.2">
      <c r="B35" s="1077"/>
      <c r="C35" s="1077"/>
      <c r="D35" s="1077"/>
      <c r="E35" s="1013"/>
      <c r="F35" s="1013"/>
      <c r="G35" s="1013"/>
      <c r="H35" s="615"/>
      <c r="I35" s="615"/>
      <c r="J35" s="615"/>
      <c r="K35" s="615"/>
      <c r="L35" s="615"/>
      <c r="M35" s="615"/>
      <c r="N35" s="615"/>
    </row>
    <row r="36" spans="2:14" s="298" customFormat="1" ht="4.5" customHeight="1" x14ac:dyDescent="0.2">
      <c r="B36" s="1078"/>
      <c r="C36" s="1078"/>
      <c r="D36" s="1078"/>
      <c r="E36" s="1012"/>
      <c r="F36" s="1012"/>
      <c r="G36" s="1012"/>
      <c r="H36" s="615"/>
      <c r="I36" s="615"/>
      <c r="J36" s="615"/>
      <c r="K36" s="615"/>
      <c r="L36" s="615"/>
      <c r="M36" s="615"/>
      <c r="N36" s="615"/>
    </row>
    <row r="37" spans="2:14" s="298" customFormat="1" x14ac:dyDescent="0.2"/>
    <row r="38" spans="2:14" s="298" customFormat="1" x14ac:dyDescent="0.2"/>
    <row r="39" spans="2:14" s="298" customFormat="1" x14ac:dyDescent="0.2"/>
    <row r="40" spans="2:14" s="298" customFormat="1" x14ac:dyDescent="0.2"/>
    <row r="41" spans="2:14" s="298" customFormat="1" x14ac:dyDescent="0.2"/>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34</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4"/>
      <c r="C2" s="1054"/>
    </row>
    <row r="3" spans="1:53" s="209" customFormat="1" ht="4.5" customHeight="1" x14ac:dyDescent="0.2">
      <c r="B3" s="1055"/>
      <c r="C3" s="1055"/>
    </row>
    <row r="4" spans="1:53" s="209" customFormat="1" ht="17.25" customHeight="1" x14ac:dyDescent="0.2">
      <c r="A4" s="1055" t="s">
        <v>416</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row>
    <row r="5" spans="1:53"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53" s="209" customFormat="1" ht="6" customHeight="1" x14ac:dyDescent="0.2"/>
    <row r="7" spans="1:53" s="214" customFormat="1" ht="12.75" customHeight="1" x14ac:dyDescent="0.2">
      <c r="A7" s="210"/>
      <c r="B7" s="1057" t="s">
        <v>15</v>
      </c>
      <c r="C7" s="212"/>
      <c r="D7" s="1060" t="s">
        <v>235</v>
      </c>
      <c r="E7" s="1061"/>
      <c r="F7" s="1061"/>
      <c r="G7" s="1061"/>
      <c r="H7" s="1061"/>
      <c r="I7" s="569"/>
      <c r="J7" s="1064"/>
      <c r="K7" s="1064"/>
      <c r="L7" s="1064"/>
      <c r="M7" s="1064"/>
      <c r="N7" s="1064"/>
      <c r="O7" s="1064"/>
      <c r="P7" s="569"/>
      <c r="Q7" s="1064"/>
      <c r="R7" s="1064"/>
      <c r="S7" s="1064"/>
      <c r="T7" s="1064"/>
      <c r="U7" s="1064"/>
      <c r="V7" s="1064"/>
      <c r="W7" s="569"/>
      <c r="X7" s="1064"/>
      <c r="Y7" s="1064"/>
      <c r="Z7" s="1064"/>
      <c r="AA7" s="1064"/>
      <c r="AB7" s="1064"/>
      <c r="AC7" s="1065"/>
      <c r="AD7" s="431"/>
      <c r="AE7" s="431"/>
      <c r="AF7" s="432"/>
      <c r="AG7" s="432"/>
      <c r="AH7" s="432"/>
      <c r="AI7" s="432"/>
      <c r="AJ7" s="432"/>
      <c r="AK7" s="432"/>
      <c r="AL7" s="433"/>
    </row>
    <row r="8" spans="1:53" s="214" customFormat="1" ht="25.5" customHeight="1" x14ac:dyDescent="0.2">
      <c r="A8" s="210"/>
      <c r="B8" s="1058"/>
      <c r="C8" s="212"/>
      <c r="D8" s="1062"/>
      <c r="E8" s="1063"/>
      <c r="F8" s="1063"/>
      <c r="G8" s="1063"/>
      <c r="H8" s="1063"/>
      <c r="I8" s="502"/>
      <c r="J8" s="1066" t="s">
        <v>236</v>
      </c>
      <c r="K8" s="1064"/>
      <c r="L8" s="1064"/>
      <c r="M8" s="1064"/>
      <c r="N8" s="1064"/>
      <c r="O8" s="1065"/>
      <c r="P8" s="212"/>
      <c r="Q8" s="1066" t="s">
        <v>237</v>
      </c>
      <c r="R8" s="1064"/>
      <c r="S8" s="1064"/>
      <c r="T8" s="1064"/>
      <c r="U8" s="1064"/>
      <c r="V8" s="1065"/>
      <c r="W8" s="212"/>
      <c r="X8" s="1066" t="s">
        <v>238</v>
      </c>
      <c r="Y8" s="1064"/>
      <c r="Z8" s="1064"/>
      <c r="AA8" s="1064"/>
      <c r="AB8" s="1064"/>
      <c r="AC8" s="1065"/>
      <c r="AD8" s="431"/>
      <c r="AE8" s="431"/>
      <c r="AF8" s="432"/>
      <c r="AG8" s="432"/>
      <c r="AH8" s="432"/>
      <c r="AI8" s="432"/>
      <c r="AJ8" s="432"/>
      <c r="AK8" s="432"/>
      <c r="AL8" s="433"/>
    </row>
    <row r="9" spans="1:53" s="214" customFormat="1" ht="21.75" customHeight="1" x14ac:dyDescent="0.2">
      <c r="A9" s="210"/>
      <c r="B9" s="1058"/>
      <c r="C9" s="212"/>
      <c r="D9" s="1067" t="s">
        <v>12</v>
      </c>
      <c r="E9" s="1048" t="s">
        <v>27</v>
      </c>
      <c r="F9" s="1049"/>
      <c r="G9" s="1049" t="s">
        <v>26</v>
      </c>
      <c r="H9" s="1050"/>
      <c r="I9" s="212"/>
      <c r="J9" s="1051" t="s">
        <v>12</v>
      </c>
      <c r="K9" s="1046" t="s">
        <v>230</v>
      </c>
      <c r="L9" s="1048" t="s">
        <v>27</v>
      </c>
      <c r="M9" s="1049"/>
      <c r="N9" s="1049" t="s">
        <v>26</v>
      </c>
      <c r="O9" s="1050"/>
      <c r="P9" s="212"/>
      <c r="Q9" s="1051" t="s">
        <v>12</v>
      </c>
      <c r="R9" s="1046" t="s">
        <v>230</v>
      </c>
      <c r="S9" s="1048" t="s">
        <v>27</v>
      </c>
      <c r="T9" s="1049"/>
      <c r="U9" s="1049" t="s">
        <v>26</v>
      </c>
      <c r="V9" s="1050"/>
      <c r="W9" s="212"/>
      <c r="X9" s="1051" t="s">
        <v>12</v>
      </c>
      <c r="Y9" s="1046" t="s">
        <v>230</v>
      </c>
      <c r="Z9" s="1048" t="s">
        <v>27</v>
      </c>
      <c r="AA9" s="1049"/>
      <c r="AB9" s="1049" t="s">
        <v>26</v>
      </c>
      <c r="AC9" s="1050"/>
      <c r="AD9" s="431"/>
      <c r="AE9" s="431"/>
      <c r="AF9" s="432"/>
      <c r="AG9" s="432"/>
      <c r="AH9" s="432"/>
      <c r="AI9" s="432"/>
      <c r="AJ9" s="432"/>
      <c r="AK9" s="432"/>
      <c r="AL9" s="433"/>
    </row>
    <row r="10" spans="1:53" s="220" customFormat="1" ht="44.25" customHeight="1" x14ac:dyDescent="0.2">
      <c r="A10" s="215"/>
      <c r="B10" s="1059"/>
      <c r="C10" s="217"/>
      <c r="D10" s="1068"/>
      <c r="E10" s="409" t="s">
        <v>12</v>
      </c>
      <c r="F10" s="409" t="s">
        <v>230</v>
      </c>
      <c r="G10" s="409" t="s">
        <v>12</v>
      </c>
      <c r="H10" s="219" t="s">
        <v>230</v>
      </c>
      <c r="I10" s="217"/>
      <c r="J10" s="1052"/>
      <c r="K10" s="1047"/>
      <c r="L10" s="409" t="s">
        <v>12</v>
      </c>
      <c r="M10" s="409" t="s">
        <v>231</v>
      </c>
      <c r="N10" s="409" t="s">
        <v>12</v>
      </c>
      <c r="O10" s="219" t="s">
        <v>231</v>
      </c>
      <c r="P10" s="217"/>
      <c r="Q10" s="1052"/>
      <c r="R10" s="1047"/>
      <c r="S10" s="409" t="s">
        <v>12</v>
      </c>
      <c r="T10" s="409" t="s">
        <v>231</v>
      </c>
      <c r="U10" s="409" t="s">
        <v>12</v>
      </c>
      <c r="V10" s="219" t="s">
        <v>231</v>
      </c>
      <c r="W10" s="217"/>
      <c r="X10" s="1052"/>
      <c r="Y10" s="1047"/>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83287</v>
      </c>
      <c r="E12" s="739">
        <f>L12+S12+Z12</f>
        <v>50019</v>
      </c>
      <c r="F12" s="748">
        <f>E12/$D12*100</f>
        <v>60.056191242330733</v>
      </c>
      <c r="G12" s="739">
        <f>N12+U12+AB12</f>
        <v>33268</v>
      </c>
      <c r="H12" s="231">
        <f>G12/$D12*100</f>
        <v>39.943808757669267</v>
      </c>
      <c r="I12" s="227"/>
      <c r="J12" s="228">
        <f>L12+N12</f>
        <v>28652</v>
      </c>
      <c r="K12" s="751">
        <f>J12/$D12*100</f>
        <v>34.401527249150526</v>
      </c>
      <c r="L12" s="745">
        <v>11372</v>
      </c>
      <c r="M12" s="748">
        <v>39.690073991344413</v>
      </c>
      <c r="N12" s="745">
        <v>17280</v>
      </c>
      <c r="O12" s="229">
        <v>60.309926008655587</v>
      </c>
      <c r="P12" s="227"/>
      <c r="Q12" s="228">
        <v>15077</v>
      </c>
      <c r="R12" s="751">
        <v>18.102464970523609</v>
      </c>
      <c r="S12" s="745">
        <v>8770</v>
      </c>
      <c r="T12" s="748">
        <v>58.168070571068519</v>
      </c>
      <c r="U12" s="745">
        <v>6307</v>
      </c>
      <c r="V12" s="229">
        <v>41.831929428931488</v>
      </c>
      <c r="W12" s="227"/>
      <c r="X12" s="228">
        <v>39558</v>
      </c>
      <c r="Y12" s="751">
        <v>47.496007780325861</v>
      </c>
      <c r="Z12" s="745">
        <v>29877</v>
      </c>
      <c r="AA12" s="748">
        <v>75.527074169573794</v>
      </c>
      <c r="AB12" s="745">
        <v>9681</v>
      </c>
      <c r="AC12" s="229">
        <f t="shared" ref="AC12:AC29" si="0">AB12/$X12*100</f>
        <v>24.47292583042621</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12032</v>
      </c>
      <c r="E13" s="740">
        <f t="shared" ref="E13:E29" si="2">L13+S13+Z13</f>
        <v>8022</v>
      </c>
      <c r="F13" s="578">
        <f t="shared" ref="F13:H29" si="3">E13/$D13*100</f>
        <v>66.6722074468085</v>
      </c>
      <c r="G13" s="740">
        <f t="shared" ref="G13:G29" si="4">N13+U13+AB13</f>
        <v>4010</v>
      </c>
      <c r="H13" s="238">
        <f t="shared" si="3"/>
        <v>33.327792553191486</v>
      </c>
      <c r="I13" s="227"/>
      <c r="J13" s="235">
        <f t="shared" ref="J13:J29" si="5">L13+N13</f>
        <v>2261</v>
      </c>
      <c r="K13" s="752">
        <f t="shared" ref="K13:K29" si="6">J13/$D13*100</f>
        <v>18.79155585106383</v>
      </c>
      <c r="L13" s="746">
        <v>941</v>
      </c>
      <c r="M13" s="749">
        <v>41.618752764263597</v>
      </c>
      <c r="N13" s="746">
        <v>1320</v>
      </c>
      <c r="O13" s="236">
        <v>58.381247235736403</v>
      </c>
      <c r="P13" s="227"/>
      <c r="Q13" s="235">
        <v>1876</v>
      </c>
      <c r="R13" s="752">
        <v>15.591755319148938</v>
      </c>
      <c r="S13" s="746">
        <v>1097</v>
      </c>
      <c r="T13" s="749">
        <v>58.475479744136457</v>
      </c>
      <c r="U13" s="746">
        <v>779</v>
      </c>
      <c r="V13" s="236">
        <v>41.524520255863543</v>
      </c>
      <c r="W13" s="227"/>
      <c r="X13" s="235">
        <v>7895</v>
      </c>
      <c r="Y13" s="752">
        <v>65.616688829787222</v>
      </c>
      <c r="Z13" s="746">
        <v>5984</v>
      </c>
      <c r="AA13" s="749">
        <v>75.794806839772008</v>
      </c>
      <c r="AB13" s="746">
        <v>1911</v>
      </c>
      <c r="AC13" s="236">
        <f t="shared" si="0"/>
        <v>24.205193160227992</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7746</v>
      </c>
      <c r="E14" s="740">
        <f t="shared" si="2"/>
        <v>5126</v>
      </c>
      <c r="F14" s="578">
        <f t="shared" si="3"/>
        <v>66.176090885618393</v>
      </c>
      <c r="G14" s="740">
        <f t="shared" si="4"/>
        <v>2620</v>
      </c>
      <c r="H14" s="238">
        <f t="shared" si="3"/>
        <v>33.823909114381614</v>
      </c>
      <c r="I14" s="227"/>
      <c r="J14" s="235">
        <f t="shared" si="5"/>
        <v>1838</v>
      </c>
      <c r="K14" s="752">
        <f t="shared" si="6"/>
        <v>23.728375935966952</v>
      </c>
      <c r="L14" s="746">
        <v>753</v>
      </c>
      <c r="M14" s="749">
        <v>40.968443960826981</v>
      </c>
      <c r="N14" s="746">
        <v>1085</v>
      </c>
      <c r="O14" s="236">
        <v>59.031556039173019</v>
      </c>
      <c r="P14" s="227"/>
      <c r="Q14" s="235">
        <v>1372</v>
      </c>
      <c r="R14" s="752">
        <v>17.712367673638006</v>
      </c>
      <c r="S14" s="746">
        <v>792</v>
      </c>
      <c r="T14" s="749">
        <v>57.725947521865898</v>
      </c>
      <c r="U14" s="746">
        <v>580</v>
      </c>
      <c r="V14" s="236">
        <v>42.274052478134109</v>
      </c>
      <c r="W14" s="227"/>
      <c r="X14" s="235">
        <v>4536</v>
      </c>
      <c r="Y14" s="752">
        <v>58.559256390395042</v>
      </c>
      <c r="Z14" s="746">
        <v>3581</v>
      </c>
      <c r="AA14" s="749">
        <v>78.946208112874785</v>
      </c>
      <c r="AB14" s="746">
        <v>955</v>
      </c>
      <c r="AC14" s="236">
        <f t="shared" si="0"/>
        <v>21.053791887125222</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7647</v>
      </c>
      <c r="E15" s="740">
        <f t="shared" si="2"/>
        <v>4841</v>
      </c>
      <c r="F15" s="578">
        <f t="shared" si="3"/>
        <v>63.305871583627571</v>
      </c>
      <c r="G15" s="740">
        <f t="shared" si="4"/>
        <v>2806</v>
      </c>
      <c r="H15" s="238">
        <f t="shared" si="3"/>
        <v>36.694128416372436</v>
      </c>
      <c r="I15" s="227"/>
      <c r="J15" s="235">
        <f t="shared" si="5"/>
        <v>1850</v>
      </c>
      <c r="K15" s="752">
        <f t="shared" si="6"/>
        <v>24.192493788413756</v>
      </c>
      <c r="L15" s="746">
        <v>741</v>
      </c>
      <c r="M15" s="749">
        <v>40.054054054054056</v>
      </c>
      <c r="N15" s="746">
        <v>1109</v>
      </c>
      <c r="O15" s="236">
        <v>59.945945945945944</v>
      </c>
      <c r="P15" s="227"/>
      <c r="Q15" s="235">
        <v>1413</v>
      </c>
      <c r="R15" s="752">
        <v>18.477834444880344</v>
      </c>
      <c r="S15" s="746">
        <v>798</v>
      </c>
      <c r="T15" s="749">
        <v>56.475583864118896</v>
      </c>
      <c r="U15" s="746">
        <v>615</v>
      </c>
      <c r="V15" s="236">
        <v>43.524416135881104</v>
      </c>
      <c r="W15" s="227"/>
      <c r="X15" s="235">
        <v>4384</v>
      </c>
      <c r="Y15" s="752">
        <v>57.3296717667059</v>
      </c>
      <c r="Z15" s="746">
        <v>3302</v>
      </c>
      <c r="AA15" s="749">
        <v>75.319343065693431</v>
      </c>
      <c r="AB15" s="746">
        <v>1082</v>
      </c>
      <c r="AC15" s="236">
        <f t="shared" si="0"/>
        <v>24.680656934306569</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14115</v>
      </c>
      <c r="E16" s="740">
        <f t="shared" si="2"/>
        <v>8609</v>
      </c>
      <c r="F16" s="578">
        <f t="shared" si="3"/>
        <v>60.99185263903648</v>
      </c>
      <c r="G16" s="740">
        <f t="shared" si="4"/>
        <v>5506</v>
      </c>
      <c r="H16" s="238">
        <f t="shared" si="3"/>
        <v>39.008147360963513</v>
      </c>
      <c r="I16" s="227"/>
      <c r="J16" s="235">
        <f t="shared" si="5"/>
        <v>4968</v>
      </c>
      <c r="K16" s="752">
        <f t="shared" si="6"/>
        <v>35.196599362380447</v>
      </c>
      <c r="L16" s="746">
        <v>2053</v>
      </c>
      <c r="M16" s="749">
        <v>41.324476650563611</v>
      </c>
      <c r="N16" s="746">
        <v>2915</v>
      </c>
      <c r="O16" s="236">
        <v>58.675523349436396</v>
      </c>
      <c r="P16" s="227"/>
      <c r="Q16" s="235">
        <v>2551</v>
      </c>
      <c r="R16" s="752">
        <v>18.072972015586256</v>
      </c>
      <c r="S16" s="746">
        <v>1475</v>
      </c>
      <c r="T16" s="749">
        <v>57.820462563700517</v>
      </c>
      <c r="U16" s="746">
        <v>1076</v>
      </c>
      <c r="V16" s="236">
        <v>42.179537436299491</v>
      </c>
      <c r="W16" s="227"/>
      <c r="X16" s="235">
        <v>6596</v>
      </c>
      <c r="Y16" s="752">
        <v>46.730428622033301</v>
      </c>
      <c r="Z16" s="746">
        <v>5081</v>
      </c>
      <c r="AA16" s="749">
        <v>77.031534263189812</v>
      </c>
      <c r="AB16" s="746">
        <v>1515</v>
      </c>
      <c r="AC16" s="236">
        <f t="shared" si="0"/>
        <v>22.968465736810188</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6108</v>
      </c>
      <c r="E17" s="741">
        <f t="shared" si="2"/>
        <v>3922</v>
      </c>
      <c r="F17" s="579">
        <f t="shared" si="3"/>
        <v>64.210870988867057</v>
      </c>
      <c r="G17" s="741">
        <f t="shared" si="4"/>
        <v>2186</v>
      </c>
      <c r="H17" s="238">
        <f t="shared" si="3"/>
        <v>35.789129011132943</v>
      </c>
      <c r="I17" s="227"/>
      <c r="J17" s="239">
        <f t="shared" si="5"/>
        <v>1345</v>
      </c>
      <c r="K17" s="753">
        <f t="shared" si="6"/>
        <v>22.02030124426981</v>
      </c>
      <c r="L17" s="741">
        <v>555</v>
      </c>
      <c r="M17" s="579">
        <v>41.263940520446099</v>
      </c>
      <c r="N17" s="741">
        <v>790</v>
      </c>
      <c r="O17" s="236">
        <v>58.736059479553901</v>
      </c>
      <c r="P17" s="227"/>
      <c r="Q17" s="239">
        <v>1120</v>
      </c>
      <c r="R17" s="753">
        <v>18.336607727570399</v>
      </c>
      <c r="S17" s="741">
        <v>602</v>
      </c>
      <c r="T17" s="579">
        <v>53.75</v>
      </c>
      <c r="U17" s="741">
        <v>518</v>
      </c>
      <c r="V17" s="236">
        <v>46.25</v>
      </c>
      <c r="W17" s="227"/>
      <c r="X17" s="239">
        <v>3643</v>
      </c>
      <c r="Y17" s="753">
        <v>59.643091028159787</v>
      </c>
      <c r="Z17" s="741">
        <v>2765</v>
      </c>
      <c r="AA17" s="579">
        <v>75.898984353554766</v>
      </c>
      <c r="AB17" s="741">
        <v>878</v>
      </c>
      <c r="AC17" s="236">
        <f t="shared" si="0"/>
        <v>24.101015646445237</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33351</v>
      </c>
      <c r="E18" s="740">
        <f t="shared" si="2"/>
        <v>21869</v>
      </c>
      <c r="F18" s="578">
        <f t="shared" si="3"/>
        <v>65.572246709244098</v>
      </c>
      <c r="G18" s="740">
        <f t="shared" si="4"/>
        <v>11482</v>
      </c>
      <c r="H18" s="238">
        <f t="shared" si="3"/>
        <v>34.427753290755895</v>
      </c>
      <c r="I18" s="227"/>
      <c r="J18" s="235">
        <f t="shared" si="5"/>
        <v>6741</v>
      </c>
      <c r="K18" s="752">
        <f t="shared" si="6"/>
        <v>20.212287487631556</v>
      </c>
      <c r="L18" s="746">
        <v>2772</v>
      </c>
      <c r="M18" s="749">
        <v>41.121495327102799</v>
      </c>
      <c r="N18" s="746">
        <v>3969</v>
      </c>
      <c r="O18" s="236">
        <v>58.878504672897193</v>
      </c>
      <c r="P18" s="227"/>
      <c r="Q18" s="235">
        <v>4914</v>
      </c>
      <c r="R18" s="752">
        <v>14.73419087883422</v>
      </c>
      <c r="S18" s="746">
        <v>2795</v>
      </c>
      <c r="T18" s="749">
        <v>56.878306878306887</v>
      </c>
      <c r="U18" s="746">
        <v>2119</v>
      </c>
      <c r="V18" s="236">
        <v>43.12169312169312</v>
      </c>
      <c r="W18" s="227"/>
      <c r="X18" s="235">
        <v>21696</v>
      </c>
      <c r="Y18" s="752">
        <v>65.053521633534231</v>
      </c>
      <c r="Z18" s="746">
        <v>16302</v>
      </c>
      <c r="AA18" s="749">
        <v>75.138274336283189</v>
      </c>
      <c r="AB18" s="746">
        <v>5394</v>
      </c>
      <c r="AC18" s="236">
        <f t="shared" si="0"/>
        <v>24.861725663716815</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21463</v>
      </c>
      <c r="E19" s="740">
        <f t="shared" si="2"/>
        <v>13701</v>
      </c>
      <c r="F19" s="578">
        <f t="shared" si="3"/>
        <v>63.835437730047062</v>
      </c>
      <c r="G19" s="740">
        <f t="shared" si="4"/>
        <v>7762</v>
      </c>
      <c r="H19" s="238">
        <f t="shared" si="3"/>
        <v>36.164562269952945</v>
      </c>
      <c r="I19" s="227"/>
      <c r="J19" s="235">
        <f t="shared" si="5"/>
        <v>5211</v>
      </c>
      <c r="K19" s="752">
        <f t="shared" si="6"/>
        <v>24.27899175324978</v>
      </c>
      <c r="L19" s="746">
        <v>2077</v>
      </c>
      <c r="M19" s="749">
        <v>39.857992707733644</v>
      </c>
      <c r="N19" s="746">
        <v>3134</v>
      </c>
      <c r="O19" s="236">
        <v>60.142007292266364</v>
      </c>
      <c r="P19" s="227"/>
      <c r="Q19" s="235">
        <v>3150</v>
      </c>
      <c r="R19" s="752">
        <v>14.676419885384147</v>
      </c>
      <c r="S19" s="746">
        <v>1853</v>
      </c>
      <c r="T19" s="749">
        <v>58.825396825396822</v>
      </c>
      <c r="U19" s="746">
        <v>1297</v>
      </c>
      <c r="V19" s="236">
        <v>41.174603174603178</v>
      </c>
      <c r="W19" s="227"/>
      <c r="X19" s="235">
        <v>13102</v>
      </c>
      <c r="Y19" s="752">
        <v>61.044588361366067</v>
      </c>
      <c r="Z19" s="746">
        <v>9771</v>
      </c>
      <c r="AA19" s="749">
        <v>74.576400549534426</v>
      </c>
      <c r="AB19" s="746">
        <v>3331</v>
      </c>
      <c r="AC19" s="236">
        <f t="shared" si="0"/>
        <v>25.423599450465577</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50612</v>
      </c>
      <c r="E20" s="740">
        <f t="shared" si="2"/>
        <v>32354</v>
      </c>
      <c r="F20" s="578">
        <f t="shared" si="3"/>
        <v>63.925551252667354</v>
      </c>
      <c r="G20" s="740">
        <f t="shared" si="4"/>
        <v>18258</v>
      </c>
      <c r="H20" s="238">
        <f t="shared" si="3"/>
        <v>36.074448747332646</v>
      </c>
      <c r="I20" s="227"/>
      <c r="J20" s="235">
        <f t="shared" si="5"/>
        <v>13661</v>
      </c>
      <c r="K20" s="752">
        <f t="shared" si="6"/>
        <v>26.991622540109066</v>
      </c>
      <c r="L20" s="746">
        <v>5716</v>
      </c>
      <c r="M20" s="749">
        <v>41.841739257741011</v>
      </c>
      <c r="N20" s="746">
        <v>7945</v>
      </c>
      <c r="O20" s="236">
        <v>58.158260742258982</v>
      </c>
      <c r="P20" s="227"/>
      <c r="Q20" s="235">
        <v>8298</v>
      </c>
      <c r="R20" s="752">
        <v>16.395321267683556</v>
      </c>
      <c r="S20" s="746">
        <v>4682</v>
      </c>
      <c r="T20" s="749">
        <v>56.423234514340805</v>
      </c>
      <c r="U20" s="746">
        <v>3616</v>
      </c>
      <c r="V20" s="236">
        <v>43.576765485659195</v>
      </c>
      <c r="W20" s="227"/>
      <c r="X20" s="235">
        <v>28653</v>
      </c>
      <c r="Y20" s="752">
        <v>56.613056192207381</v>
      </c>
      <c r="Z20" s="746">
        <v>21956</v>
      </c>
      <c r="AA20" s="749">
        <v>76.627229260461377</v>
      </c>
      <c r="AB20" s="746">
        <v>6697</v>
      </c>
      <c r="AC20" s="236">
        <f t="shared" si="0"/>
        <v>23.372770739538616</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42578</v>
      </c>
      <c r="E21" s="740">
        <f t="shared" si="2"/>
        <v>27564</v>
      </c>
      <c r="F21" s="578">
        <f t="shared" si="3"/>
        <v>64.737657945417823</v>
      </c>
      <c r="G21" s="740">
        <f t="shared" si="4"/>
        <v>15014</v>
      </c>
      <c r="H21" s="238">
        <f t="shared" si="3"/>
        <v>35.262342054582177</v>
      </c>
      <c r="I21" s="227"/>
      <c r="J21" s="235">
        <f t="shared" si="5"/>
        <v>9638</v>
      </c>
      <c r="K21" s="752">
        <f t="shared" si="6"/>
        <v>22.636103151862464</v>
      </c>
      <c r="L21" s="746">
        <v>3892</v>
      </c>
      <c r="M21" s="749">
        <v>40.381821954762401</v>
      </c>
      <c r="N21" s="746">
        <v>5746</v>
      </c>
      <c r="O21" s="236">
        <v>59.618178045237599</v>
      </c>
      <c r="P21" s="227"/>
      <c r="Q21" s="235">
        <v>7657</v>
      </c>
      <c r="R21" s="752">
        <v>17.983465639532152</v>
      </c>
      <c r="S21" s="746">
        <v>4425</v>
      </c>
      <c r="T21" s="749">
        <v>57.79025728091942</v>
      </c>
      <c r="U21" s="746">
        <v>3232</v>
      </c>
      <c r="V21" s="236">
        <v>42.20974271908058</v>
      </c>
      <c r="W21" s="227"/>
      <c r="X21" s="235">
        <v>25283</v>
      </c>
      <c r="Y21" s="752">
        <v>59.38043120860538</v>
      </c>
      <c r="Z21" s="746">
        <v>19247</v>
      </c>
      <c r="AA21" s="749">
        <v>76.126250840485696</v>
      </c>
      <c r="AB21" s="746">
        <v>6036</v>
      </c>
      <c r="AC21" s="236">
        <f t="shared" si="0"/>
        <v>23.873749159514297</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12605</v>
      </c>
      <c r="E22" s="740">
        <f t="shared" si="2"/>
        <v>8295</v>
      </c>
      <c r="F22" s="578">
        <f t="shared" si="3"/>
        <v>65.807219357397855</v>
      </c>
      <c r="G22" s="740">
        <f t="shared" si="4"/>
        <v>4310</v>
      </c>
      <c r="H22" s="238">
        <f t="shared" si="3"/>
        <v>34.192780642602145</v>
      </c>
      <c r="I22" s="227"/>
      <c r="J22" s="235">
        <f t="shared" si="5"/>
        <v>2749</v>
      </c>
      <c r="K22" s="752">
        <f t="shared" si="6"/>
        <v>21.80880602935343</v>
      </c>
      <c r="L22" s="746">
        <v>1149</v>
      </c>
      <c r="M22" s="749">
        <v>41.797017097126229</v>
      </c>
      <c r="N22" s="746">
        <v>1600</v>
      </c>
      <c r="O22" s="236">
        <v>58.202982902873771</v>
      </c>
      <c r="P22" s="227"/>
      <c r="Q22" s="235">
        <v>2059</v>
      </c>
      <c r="R22" s="752">
        <v>16.334787782625941</v>
      </c>
      <c r="S22" s="746">
        <v>1213</v>
      </c>
      <c r="T22" s="749">
        <v>58.912093249150075</v>
      </c>
      <c r="U22" s="746">
        <v>846</v>
      </c>
      <c r="V22" s="236">
        <v>41.087906750849932</v>
      </c>
      <c r="W22" s="227"/>
      <c r="X22" s="235">
        <v>7797</v>
      </c>
      <c r="Y22" s="752">
        <v>61.856406188020628</v>
      </c>
      <c r="Z22" s="746">
        <v>5933</v>
      </c>
      <c r="AA22" s="749">
        <v>76.09336924458124</v>
      </c>
      <c r="AB22" s="746">
        <v>1864</v>
      </c>
      <c r="AC22" s="236">
        <f t="shared" si="0"/>
        <v>23.90663075541875</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23912</v>
      </c>
      <c r="E23" s="740">
        <f t="shared" si="2"/>
        <v>15929</v>
      </c>
      <c r="F23" s="578">
        <f t="shared" si="3"/>
        <v>66.615088658414194</v>
      </c>
      <c r="G23" s="740">
        <f t="shared" si="4"/>
        <v>7983</v>
      </c>
      <c r="H23" s="238">
        <f t="shared" si="3"/>
        <v>33.384911341585813</v>
      </c>
      <c r="I23" s="227"/>
      <c r="J23" s="235">
        <f t="shared" si="5"/>
        <v>5250</v>
      </c>
      <c r="K23" s="752">
        <f t="shared" si="6"/>
        <v>21.955503512880561</v>
      </c>
      <c r="L23" s="746">
        <v>2237</v>
      </c>
      <c r="M23" s="749">
        <v>42.609523809523807</v>
      </c>
      <c r="N23" s="746">
        <v>3013</v>
      </c>
      <c r="O23" s="236">
        <v>57.390476190476193</v>
      </c>
      <c r="P23" s="227"/>
      <c r="Q23" s="235">
        <v>4022</v>
      </c>
      <c r="R23" s="752">
        <v>16.820006691201069</v>
      </c>
      <c r="S23" s="746">
        <v>2259</v>
      </c>
      <c r="T23" s="749">
        <v>56.166086524117354</v>
      </c>
      <c r="U23" s="746">
        <v>1763</v>
      </c>
      <c r="V23" s="236">
        <v>43.833913475882646</v>
      </c>
      <c r="W23" s="227"/>
      <c r="X23" s="235">
        <v>14640</v>
      </c>
      <c r="Y23" s="752">
        <v>61.224489795918366</v>
      </c>
      <c r="Z23" s="746">
        <v>11433</v>
      </c>
      <c r="AA23" s="749">
        <v>78.094262295081961</v>
      </c>
      <c r="AB23" s="746">
        <v>3207</v>
      </c>
      <c r="AC23" s="236">
        <f t="shared" si="0"/>
        <v>21.905737704918032</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58370</v>
      </c>
      <c r="E24" s="740">
        <f t="shared" si="2"/>
        <v>39753</v>
      </c>
      <c r="F24" s="578">
        <f t="shared" si="3"/>
        <v>68.105191022785689</v>
      </c>
      <c r="G24" s="740">
        <f t="shared" si="4"/>
        <v>18617</v>
      </c>
      <c r="H24" s="238">
        <f t="shared" si="3"/>
        <v>31.894808977214321</v>
      </c>
      <c r="I24" s="227"/>
      <c r="J24" s="235">
        <f t="shared" si="5"/>
        <v>14587</v>
      </c>
      <c r="K24" s="752">
        <f t="shared" si="6"/>
        <v>24.990577351379134</v>
      </c>
      <c r="L24" s="746">
        <v>7340</v>
      </c>
      <c r="M24" s="749">
        <v>50.318776993213135</v>
      </c>
      <c r="N24" s="746">
        <v>7247</v>
      </c>
      <c r="O24" s="236">
        <v>49.681223006786865</v>
      </c>
      <c r="P24" s="227"/>
      <c r="Q24" s="235">
        <v>9095</v>
      </c>
      <c r="R24" s="752">
        <v>15.58163440123351</v>
      </c>
      <c r="S24" s="746">
        <v>5530</v>
      </c>
      <c r="T24" s="749">
        <v>60.802638812534362</v>
      </c>
      <c r="U24" s="746">
        <v>3565</v>
      </c>
      <c r="V24" s="236">
        <v>39.197361187465638</v>
      </c>
      <c r="W24" s="227"/>
      <c r="X24" s="235">
        <v>34688</v>
      </c>
      <c r="Y24" s="752">
        <v>59.427788247387362</v>
      </c>
      <c r="Z24" s="746">
        <v>26883</v>
      </c>
      <c r="AA24" s="749">
        <v>77.499423431734314</v>
      </c>
      <c r="AB24" s="746">
        <v>7805</v>
      </c>
      <c r="AC24" s="236">
        <f t="shared" si="0"/>
        <v>22.500576568265682</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14193</v>
      </c>
      <c r="E25" s="740">
        <f t="shared" si="2"/>
        <v>8154</v>
      </c>
      <c r="F25" s="578">
        <f t="shared" si="3"/>
        <v>57.450856055802156</v>
      </c>
      <c r="G25" s="740">
        <f t="shared" si="4"/>
        <v>6039</v>
      </c>
      <c r="H25" s="238">
        <f t="shared" si="3"/>
        <v>42.549143944197844</v>
      </c>
      <c r="I25" s="227"/>
      <c r="J25" s="235">
        <f t="shared" si="5"/>
        <v>5088</v>
      </c>
      <c r="K25" s="752">
        <f t="shared" si="6"/>
        <v>35.848657789050939</v>
      </c>
      <c r="L25" s="746">
        <v>1830</v>
      </c>
      <c r="M25" s="749">
        <v>35.966981132075468</v>
      </c>
      <c r="N25" s="746">
        <v>3258</v>
      </c>
      <c r="O25" s="236">
        <v>64.033018867924525</v>
      </c>
      <c r="P25" s="227"/>
      <c r="Q25" s="235">
        <v>2204</v>
      </c>
      <c r="R25" s="752">
        <v>15.528781793842034</v>
      </c>
      <c r="S25" s="746">
        <v>1218</v>
      </c>
      <c r="T25" s="749">
        <v>55.26315789473685</v>
      </c>
      <c r="U25" s="746">
        <v>986</v>
      </c>
      <c r="V25" s="236">
        <v>44.736842105263158</v>
      </c>
      <c r="W25" s="227"/>
      <c r="X25" s="235">
        <v>6901</v>
      </c>
      <c r="Y25" s="752">
        <v>48.622560417107024</v>
      </c>
      <c r="Z25" s="746">
        <v>5106</v>
      </c>
      <c r="AA25" s="749">
        <v>73.989276916388917</v>
      </c>
      <c r="AB25" s="746">
        <v>1795</v>
      </c>
      <c r="AC25" s="236">
        <f t="shared" si="0"/>
        <v>26.010723083611069</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3602</v>
      </c>
      <c r="E26" s="742">
        <f t="shared" si="2"/>
        <v>2475</v>
      </c>
      <c r="F26" s="580">
        <f t="shared" si="3"/>
        <v>68.711826762909496</v>
      </c>
      <c r="G26" s="742">
        <f t="shared" si="4"/>
        <v>1127</v>
      </c>
      <c r="H26" s="238">
        <f t="shared" si="3"/>
        <v>31.288173237090504</v>
      </c>
      <c r="I26" s="227"/>
      <c r="J26" s="239">
        <f t="shared" si="5"/>
        <v>664</v>
      </c>
      <c r="K26" s="753">
        <f t="shared" si="6"/>
        <v>18.434203220433094</v>
      </c>
      <c r="L26" s="741">
        <v>307</v>
      </c>
      <c r="M26" s="579">
        <v>46.234939759036145</v>
      </c>
      <c r="N26" s="741">
        <v>357</v>
      </c>
      <c r="O26" s="236">
        <v>53.765060240963855</v>
      </c>
      <c r="P26" s="227"/>
      <c r="Q26" s="239">
        <v>546</v>
      </c>
      <c r="R26" s="753">
        <v>15.15824541921155</v>
      </c>
      <c r="S26" s="741">
        <v>327</v>
      </c>
      <c r="T26" s="579">
        <v>59.890109890109891</v>
      </c>
      <c r="U26" s="741">
        <v>219</v>
      </c>
      <c r="V26" s="236">
        <v>40.109890109890109</v>
      </c>
      <c r="W26" s="227"/>
      <c r="X26" s="239">
        <v>2392</v>
      </c>
      <c r="Y26" s="753">
        <v>66.407551360355356</v>
      </c>
      <c r="Z26" s="741">
        <v>1841</v>
      </c>
      <c r="AA26" s="579">
        <v>76.964882943143806</v>
      </c>
      <c r="AB26" s="741">
        <v>551</v>
      </c>
      <c r="AC26" s="236">
        <f t="shared" si="0"/>
        <v>23.035117056856187</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19210</v>
      </c>
      <c r="E27" s="742">
        <f t="shared" si="2"/>
        <v>12968</v>
      </c>
      <c r="F27" s="580">
        <f t="shared" si="3"/>
        <v>67.506507027589805</v>
      </c>
      <c r="G27" s="742">
        <f t="shared" si="4"/>
        <v>6242</v>
      </c>
      <c r="H27" s="238">
        <f t="shared" si="3"/>
        <v>32.493492972410202</v>
      </c>
      <c r="I27" s="227"/>
      <c r="J27" s="239">
        <f t="shared" si="5"/>
        <v>3635</v>
      </c>
      <c r="K27" s="753">
        <f t="shared" si="6"/>
        <v>18.92243623112962</v>
      </c>
      <c r="L27" s="741">
        <v>1528</v>
      </c>
      <c r="M27" s="579">
        <v>42.035763411279234</v>
      </c>
      <c r="N27" s="741">
        <v>2107</v>
      </c>
      <c r="O27" s="236">
        <v>57.964236588720773</v>
      </c>
      <c r="P27" s="227"/>
      <c r="Q27" s="239">
        <v>3007</v>
      </c>
      <c r="R27" s="753">
        <v>15.653305570015617</v>
      </c>
      <c r="S27" s="741">
        <v>1681</v>
      </c>
      <c r="T27" s="579">
        <v>55.902893249085473</v>
      </c>
      <c r="U27" s="741">
        <v>1326</v>
      </c>
      <c r="V27" s="236">
        <v>44.097106750914534</v>
      </c>
      <c r="W27" s="227"/>
      <c r="X27" s="239">
        <v>12568</v>
      </c>
      <c r="Y27" s="753">
        <v>65.424258198854773</v>
      </c>
      <c r="Z27" s="741">
        <v>9759</v>
      </c>
      <c r="AA27" s="579">
        <v>77.649586250795679</v>
      </c>
      <c r="AB27" s="741">
        <v>2809</v>
      </c>
      <c r="AC27" s="236">
        <f t="shared" si="0"/>
        <v>22.350413749204328</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2656</v>
      </c>
      <c r="E28" s="742">
        <f t="shared" si="2"/>
        <v>1704</v>
      </c>
      <c r="F28" s="580">
        <f t="shared" si="3"/>
        <v>64.156626506024097</v>
      </c>
      <c r="G28" s="742">
        <f t="shared" si="4"/>
        <v>952</v>
      </c>
      <c r="H28" s="244">
        <f t="shared" si="3"/>
        <v>35.843373493975903</v>
      </c>
      <c r="I28" s="227"/>
      <c r="J28" s="239">
        <f t="shared" si="5"/>
        <v>566</v>
      </c>
      <c r="K28" s="753">
        <f t="shared" si="6"/>
        <v>21.310240963855424</v>
      </c>
      <c r="L28" s="741">
        <v>235</v>
      </c>
      <c r="M28" s="579">
        <v>41.519434628975269</v>
      </c>
      <c r="N28" s="741">
        <v>331</v>
      </c>
      <c r="O28" s="243">
        <v>58.480565371024738</v>
      </c>
      <c r="P28" s="227"/>
      <c r="Q28" s="239">
        <v>410</v>
      </c>
      <c r="R28" s="753">
        <v>15.436746987951807</v>
      </c>
      <c r="S28" s="741">
        <v>238</v>
      </c>
      <c r="T28" s="579">
        <v>58.048780487804876</v>
      </c>
      <c r="U28" s="741">
        <v>172</v>
      </c>
      <c r="V28" s="243">
        <v>41.951219512195124</v>
      </c>
      <c r="W28" s="227"/>
      <c r="X28" s="239">
        <v>1680</v>
      </c>
      <c r="Y28" s="753">
        <v>63.253012048192772</v>
      </c>
      <c r="Z28" s="741">
        <v>1231</v>
      </c>
      <c r="AA28" s="579">
        <v>73.273809523809518</v>
      </c>
      <c r="AB28" s="741">
        <v>449</v>
      </c>
      <c r="AC28" s="243">
        <f t="shared" si="0"/>
        <v>26.726190476190474</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1164</v>
      </c>
      <c r="E29" s="743">
        <f t="shared" si="2"/>
        <v>627</v>
      </c>
      <c r="F29" s="581">
        <f t="shared" si="3"/>
        <v>53.865979381443296</v>
      </c>
      <c r="G29" s="743">
        <f t="shared" si="4"/>
        <v>537</v>
      </c>
      <c r="H29" s="249">
        <f t="shared" si="3"/>
        <v>46.134020618556704</v>
      </c>
      <c r="I29" s="227"/>
      <c r="J29" s="246">
        <f t="shared" si="5"/>
        <v>630</v>
      </c>
      <c r="K29" s="754">
        <f t="shared" si="6"/>
        <v>54.123711340206185</v>
      </c>
      <c r="L29" s="747">
        <v>238</v>
      </c>
      <c r="M29" s="750">
        <v>37.777777777777779</v>
      </c>
      <c r="N29" s="747">
        <v>392</v>
      </c>
      <c r="O29" s="247">
        <v>62.222222222222221</v>
      </c>
      <c r="P29" s="227"/>
      <c r="Q29" s="246">
        <v>175</v>
      </c>
      <c r="R29" s="754">
        <v>15.034364261168385</v>
      </c>
      <c r="S29" s="747">
        <v>118</v>
      </c>
      <c r="T29" s="750">
        <v>67.428571428571431</v>
      </c>
      <c r="U29" s="747">
        <v>57</v>
      </c>
      <c r="V29" s="247">
        <v>32.571428571428577</v>
      </c>
      <c r="W29" s="227"/>
      <c r="X29" s="246">
        <v>359</v>
      </c>
      <c r="Y29" s="754">
        <v>30.84192439862543</v>
      </c>
      <c r="Z29" s="747">
        <v>271</v>
      </c>
      <c r="AA29" s="750">
        <v>75.487465181058496</v>
      </c>
      <c r="AB29" s="747">
        <v>88</v>
      </c>
      <c r="AC29" s="247">
        <f t="shared" si="0"/>
        <v>24.512534818941504</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414651</v>
      </c>
      <c r="E31" s="744">
        <f>L31+S31+Z31</f>
        <v>265932</v>
      </c>
      <c r="F31" s="410">
        <f>E31/$D31*100</f>
        <v>64.133934320669667</v>
      </c>
      <c r="G31" s="744">
        <f>N31+U31+AB31</f>
        <v>148719</v>
      </c>
      <c r="H31" s="256">
        <f>G31/$D31*100</f>
        <v>35.866065679330326</v>
      </c>
      <c r="I31" s="212"/>
      <c r="J31" s="254">
        <f>SUM(J12:J29)</f>
        <v>109334</v>
      </c>
      <c r="K31" s="755">
        <f>J31/$D31*100</f>
        <v>26.367716465171913</v>
      </c>
      <c r="L31" s="744">
        <f>SUM(L12:L29)</f>
        <v>45736</v>
      </c>
      <c r="M31" s="410">
        <f t="shared" ref="M13:O31" si="7">L31/$J31*100</f>
        <v>41.831452247242396</v>
      </c>
      <c r="N31" s="744">
        <f>SUM(N12:N29)</f>
        <v>63598</v>
      </c>
      <c r="O31" s="255">
        <f t="shared" si="7"/>
        <v>58.168547752757604</v>
      </c>
      <c r="P31" s="212"/>
      <c r="Q31" s="254">
        <f>SUM(Q12:Q29)</f>
        <v>68946</v>
      </c>
      <c r="R31" s="755">
        <f>Q31/$D31*100</f>
        <v>16.627477083137386</v>
      </c>
      <c r="S31" s="744">
        <f>SUM(S12:S29)</f>
        <v>39873</v>
      </c>
      <c r="T31" s="410">
        <f>S31/$Q31*100</f>
        <v>57.832216517274389</v>
      </c>
      <c r="U31" s="744">
        <f>SUM(U12:U29)</f>
        <v>29073</v>
      </c>
      <c r="V31" s="255">
        <f>U31/$Q31*100</f>
        <v>42.167783482725611</v>
      </c>
      <c r="W31" s="212"/>
      <c r="X31" s="254">
        <f>SUM(X12:X29)</f>
        <v>236371</v>
      </c>
      <c r="Y31" s="755">
        <f>X31/$D31*100</f>
        <v>57.004806451690705</v>
      </c>
      <c r="Z31" s="744">
        <f>SUM(Z12:Z29)</f>
        <v>180323</v>
      </c>
      <c r="AA31" s="410">
        <f>Z31/$X31*100</f>
        <v>76.288123331542366</v>
      </c>
      <c r="AB31" s="744">
        <f>SUM(AB12:AB29)</f>
        <v>56048</v>
      </c>
      <c r="AC31" s="255">
        <f>AB31/$X31*100</f>
        <v>23.711876668457638</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3"/>
      <c r="C34" s="1053"/>
      <c r="D34" s="1053"/>
      <c r="E34" s="1053"/>
      <c r="F34" s="1053"/>
      <c r="G34" s="1053"/>
      <c r="H34" s="1053"/>
    </row>
    <row r="35" spans="2:14" ht="29.25" customHeight="1" x14ac:dyDescent="0.2">
      <c r="B35" s="1075"/>
      <c r="C35" s="1075"/>
      <c r="D35" s="1075"/>
      <c r="E35" s="737"/>
      <c r="F35" s="737"/>
      <c r="G35" s="737"/>
      <c r="H35" s="263"/>
      <c r="I35" s="263"/>
      <c r="J35" s="263"/>
      <c r="K35" s="263"/>
      <c r="L35" s="263"/>
      <c r="M35" s="263"/>
      <c r="N35" s="263"/>
    </row>
    <row r="36" spans="2:14" ht="4.5" customHeight="1" x14ac:dyDescent="0.2">
      <c r="B36" s="1076"/>
      <c r="C36" s="1076"/>
      <c r="D36" s="1076"/>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52</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4"/>
      <c r="C2" s="1054"/>
    </row>
    <row r="3" spans="1:53" s="209" customFormat="1" ht="4.5" customHeight="1" x14ac:dyDescent="0.2">
      <c r="B3" s="1055"/>
      <c r="C3" s="1055"/>
    </row>
    <row r="4" spans="1:53" s="209" customFormat="1" ht="17.25" customHeight="1" x14ac:dyDescent="0.2">
      <c r="A4" s="1055" t="s">
        <v>417</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row>
    <row r="5" spans="1:53"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53" s="209" customFormat="1" ht="6" customHeight="1" x14ac:dyDescent="0.2"/>
    <row r="7" spans="1:53" s="214" customFormat="1" ht="12.75" customHeight="1" x14ac:dyDescent="0.2">
      <c r="A7" s="210"/>
      <c r="B7" s="1057" t="s">
        <v>15</v>
      </c>
      <c r="C7" s="212"/>
      <c r="D7" s="1060" t="s">
        <v>239</v>
      </c>
      <c r="E7" s="1061"/>
      <c r="F7" s="1061"/>
      <c r="G7" s="1061"/>
      <c r="H7" s="1061"/>
      <c r="I7" s="569"/>
      <c r="J7" s="1064"/>
      <c r="K7" s="1064"/>
      <c r="L7" s="1064"/>
      <c r="M7" s="1064"/>
      <c r="N7" s="1064"/>
      <c r="O7" s="1064"/>
      <c r="P7" s="569"/>
      <c r="Q7" s="1064"/>
      <c r="R7" s="1064"/>
      <c r="S7" s="1064"/>
      <c r="T7" s="1064"/>
      <c r="U7" s="1064"/>
      <c r="V7" s="1064"/>
      <c r="W7" s="569"/>
      <c r="X7" s="1064"/>
      <c r="Y7" s="1064"/>
      <c r="Z7" s="1064"/>
      <c r="AA7" s="1064"/>
      <c r="AB7" s="1064"/>
      <c r="AC7" s="1065"/>
      <c r="AD7" s="431"/>
      <c r="AE7" s="431"/>
      <c r="AF7" s="432"/>
      <c r="AG7" s="432"/>
      <c r="AH7" s="432"/>
      <c r="AI7" s="432"/>
      <c r="AJ7" s="432"/>
      <c r="AK7" s="432"/>
      <c r="AL7" s="433"/>
    </row>
    <row r="8" spans="1:53" s="214" customFormat="1" ht="25.5" customHeight="1" x14ac:dyDescent="0.2">
      <c r="A8" s="210"/>
      <c r="B8" s="1058"/>
      <c r="C8" s="212"/>
      <c r="D8" s="1062"/>
      <c r="E8" s="1063"/>
      <c r="F8" s="1063"/>
      <c r="G8" s="1063"/>
      <c r="H8" s="1063"/>
      <c r="I8" s="502"/>
      <c r="J8" s="1066" t="s">
        <v>240</v>
      </c>
      <c r="K8" s="1064"/>
      <c r="L8" s="1064"/>
      <c r="M8" s="1064"/>
      <c r="N8" s="1064"/>
      <c r="O8" s="1065"/>
      <c r="P8" s="212"/>
      <c r="Q8" s="1066" t="s">
        <v>241</v>
      </c>
      <c r="R8" s="1064"/>
      <c r="S8" s="1064"/>
      <c r="T8" s="1064"/>
      <c r="U8" s="1064"/>
      <c r="V8" s="1065"/>
      <c r="W8" s="212"/>
      <c r="X8" s="1066" t="s">
        <v>242</v>
      </c>
      <c r="Y8" s="1064"/>
      <c r="Z8" s="1064"/>
      <c r="AA8" s="1064"/>
      <c r="AB8" s="1064"/>
      <c r="AC8" s="1065"/>
      <c r="AD8" s="431"/>
      <c r="AE8" s="431"/>
      <c r="AF8" s="432"/>
      <c r="AG8" s="432"/>
      <c r="AH8" s="432"/>
      <c r="AI8" s="432"/>
      <c r="AJ8" s="432"/>
      <c r="AK8" s="432"/>
      <c r="AL8" s="433"/>
    </row>
    <row r="9" spans="1:53" s="214" customFormat="1" ht="21.75" customHeight="1" x14ac:dyDescent="0.2">
      <c r="A9" s="210"/>
      <c r="B9" s="1058"/>
      <c r="C9" s="212"/>
      <c r="D9" s="1067" t="s">
        <v>12</v>
      </c>
      <c r="E9" s="1048" t="s">
        <v>27</v>
      </c>
      <c r="F9" s="1049"/>
      <c r="G9" s="1049" t="s">
        <v>26</v>
      </c>
      <c r="H9" s="1050"/>
      <c r="I9" s="212"/>
      <c r="J9" s="1051" t="s">
        <v>12</v>
      </c>
      <c r="K9" s="1046" t="s">
        <v>230</v>
      </c>
      <c r="L9" s="1048" t="s">
        <v>27</v>
      </c>
      <c r="M9" s="1049"/>
      <c r="N9" s="1049" t="s">
        <v>26</v>
      </c>
      <c r="O9" s="1050"/>
      <c r="P9" s="212"/>
      <c r="Q9" s="1051" t="s">
        <v>12</v>
      </c>
      <c r="R9" s="1046" t="s">
        <v>230</v>
      </c>
      <c r="S9" s="1048" t="s">
        <v>27</v>
      </c>
      <c r="T9" s="1049"/>
      <c r="U9" s="1049" t="s">
        <v>26</v>
      </c>
      <c r="V9" s="1050"/>
      <c r="W9" s="212"/>
      <c r="X9" s="1051" t="s">
        <v>12</v>
      </c>
      <c r="Y9" s="1046" t="s">
        <v>230</v>
      </c>
      <c r="Z9" s="1048" t="s">
        <v>27</v>
      </c>
      <c r="AA9" s="1049"/>
      <c r="AB9" s="1049" t="s">
        <v>26</v>
      </c>
      <c r="AC9" s="1050"/>
      <c r="AD9" s="431"/>
      <c r="AE9" s="431"/>
      <c r="AF9" s="432"/>
      <c r="AG9" s="432"/>
      <c r="AH9" s="432"/>
      <c r="AI9" s="432"/>
      <c r="AJ9" s="432"/>
      <c r="AK9" s="432"/>
      <c r="AL9" s="433"/>
    </row>
    <row r="10" spans="1:53" s="220" customFormat="1" ht="44.25" customHeight="1" x14ac:dyDescent="0.2">
      <c r="A10" s="215"/>
      <c r="B10" s="1059"/>
      <c r="C10" s="217"/>
      <c r="D10" s="1068"/>
      <c r="E10" s="409" t="s">
        <v>12</v>
      </c>
      <c r="F10" s="409" t="s">
        <v>230</v>
      </c>
      <c r="G10" s="409" t="s">
        <v>12</v>
      </c>
      <c r="H10" s="219" t="s">
        <v>230</v>
      </c>
      <c r="I10" s="217"/>
      <c r="J10" s="1052"/>
      <c r="K10" s="1047"/>
      <c r="L10" s="409" t="s">
        <v>12</v>
      </c>
      <c r="M10" s="409" t="s">
        <v>231</v>
      </c>
      <c r="N10" s="409" t="s">
        <v>12</v>
      </c>
      <c r="O10" s="219" t="s">
        <v>231</v>
      </c>
      <c r="P10" s="217"/>
      <c r="Q10" s="1052"/>
      <c r="R10" s="1047"/>
      <c r="S10" s="409" t="s">
        <v>12</v>
      </c>
      <c r="T10" s="409" t="s">
        <v>231</v>
      </c>
      <c r="U10" s="409" t="s">
        <v>12</v>
      </c>
      <c r="V10" s="219" t="s">
        <v>231</v>
      </c>
      <c r="W10" s="217"/>
      <c r="X10" s="1052"/>
      <c r="Y10" s="1047"/>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137982</v>
      </c>
      <c r="E12" s="739">
        <f>L12+S12+Z12</f>
        <v>87302</v>
      </c>
      <c r="F12" s="748">
        <f>E12/$D12*100</f>
        <v>63.27057152382195</v>
      </c>
      <c r="G12" s="739">
        <f>N12+U12+AB12</f>
        <v>50680</v>
      </c>
      <c r="H12" s="231">
        <f>G12/$D12*100</f>
        <v>36.72942847617805</v>
      </c>
      <c r="I12" s="227"/>
      <c r="J12" s="228">
        <f>L12+N12</f>
        <v>41550</v>
      </c>
      <c r="K12" s="751">
        <f>J12/$D12*100</f>
        <v>30.112623385658999</v>
      </c>
      <c r="L12" s="745">
        <v>16918</v>
      </c>
      <c r="M12" s="748">
        <v>40.717208182912152</v>
      </c>
      <c r="N12" s="745">
        <v>24632</v>
      </c>
      <c r="O12" s="229">
        <v>59.282791817087841</v>
      </c>
      <c r="P12" s="227"/>
      <c r="Q12" s="228">
        <v>28458</v>
      </c>
      <c r="R12" s="751">
        <v>20.624429273383484</v>
      </c>
      <c r="S12" s="745">
        <v>18573</v>
      </c>
      <c r="T12" s="748">
        <v>65.264600463841447</v>
      </c>
      <c r="U12" s="745">
        <v>9885</v>
      </c>
      <c r="V12" s="229">
        <v>34.735399536158553</v>
      </c>
      <c r="W12" s="227"/>
      <c r="X12" s="228">
        <v>67974</v>
      </c>
      <c r="Y12" s="751">
        <v>49.262947340957517</v>
      </c>
      <c r="Z12" s="745">
        <v>51811</v>
      </c>
      <c r="AA12" s="748">
        <v>76.22179068467355</v>
      </c>
      <c r="AB12" s="745">
        <v>16163</v>
      </c>
      <c r="AC12" s="229">
        <f t="shared" ref="AC12:AC29" si="0">AB12/$X12*100</f>
        <v>23.77820931532645</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14413</v>
      </c>
      <c r="E13" s="740">
        <f t="shared" ref="E13:E29" si="2">L13+S13+Z13</f>
        <v>9192</v>
      </c>
      <c r="F13" s="578">
        <f t="shared" ref="F13:H29" si="3">E13/$D13*100</f>
        <v>63.775757996253382</v>
      </c>
      <c r="G13" s="740">
        <f t="shared" ref="G13:G29" si="4">N13+U13+AB13</f>
        <v>5221</v>
      </c>
      <c r="H13" s="238">
        <f t="shared" si="3"/>
        <v>36.224242003746618</v>
      </c>
      <c r="I13" s="227"/>
      <c r="J13" s="235">
        <f t="shared" ref="J13:J29" si="5">L13+N13</f>
        <v>3083</v>
      </c>
      <c r="K13" s="752">
        <f t="shared" ref="K13:K29" si="6">J13/$D13*100</f>
        <v>21.390411434121972</v>
      </c>
      <c r="L13" s="746">
        <v>1289</v>
      </c>
      <c r="M13" s="749">
        <v>41.809925397340251</v>
      </c>
      <c r="N13" s="746">
        <v>1794</v>
      </c>
      <c r="O13" s="236">
        <v>58.190074602659749</v>
      </c>
      <c r="P13" s="227"/>
      <c r="Q13" s="235">
        <v>2489</v>
      </c>
      <c r="R13" s="752">
        <v>17.269132033580796</v>
      </c>
      <c r="S13" s="746">
        <v>1449</v>
      </c>
      <c r="T13" s="749">
        <v>58.21615106468461</v>
      </c>
      <c r="U13" s="746">
        <v>1040</v>
      </c>
      <c r="V13" s="236">
        <v>41.78384893531539</v>
      </c>
      <c r="W13" s="227"/>
      <c r="X13" s="235">
        <v>8841</v>
      </c>
      <c r="Y13" s="752">
        <v>61.340456532297225</v>
      </c>
      <c r="Z13" s="746">
        <v>6454</v>
      </c>
      <c r="AA13" s="749">
        <v>73.000791765637373</v>
      </c>
      <c r="AB13" s="746">
        <v>2387</v>
      </c>
      <c r="AC13" s="236">
        <f t="shared" si="0"/>
        <v>26.999208234362627</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10672</v>
      </c>
      <c r="E14" s="740">
        <f t="shared" si="2"/>
        <v>6875</v>
      </c>
      <c r="F14" s="578">
        <f t="shared" si="3"/>
        <v>64.420914542728639</v>
      </c>
      <c r="G14" s="740">
        <f t="shared" si="4"/>
        <v>3797</v>
      </c>
      <c r="H14" s="238">
        <f t="shared" si="3"/>
        <v>35.579085457271361</v>
      </c>
      <c r="I14" s="227"/>
      <c r="J14" s="235">
        <f t="shared" si="5"/>
        <v>2651</v>
      </c>
      <c r="K14" s="752">
        <f t="shared" si="6"/>
        <v>24.840704647676162</v>
      </c>
      <c r="L14" s="746">
        <v>1032</v>
      </c>
      <c r="M14" s="749">
        <v>38.928706148623164</v>
      </c>
      <c r="N14" s="746">
        <v>1619</v>
      </c>
      <c r="O14" s="236">
        <v>61.071293851376836</v>
      </c>
      <c r="P14" s="227"/>
      <c r="Q14" s="235">
        <v>2135</v>
      </c>
      <c r="R14" s="752">
        <v>20.005622188905548</v>
      </c>
      <c r="S14" s="746">
        <v>1267</v>
      </c>
      <c r="T14" s="749">
        <v>59.344262295081961</v>
      </c>
      <c r="U14" s="746">
        <v>868</v>
      </c>
      <c r="V14" s="236">
        <v>40.655737704918032</v>
      </c>
      <c r="W14" s="227"/>
      <c r="X14" s="235">
        <v>5886</v>
      </c>
      <c r="Y14" s="752">
        <v>55.15367316341829</v>
      </c>
      <c r="Z14" s="746">
        <v>4576</v>
      </c>
      <c r="AA14" s="749">
        <v>77.743798844716267</v>
      </c>
      <c r="AB14" s="746">
        <v>1310</v>
      </c>
      <c r="AC14" s="236">
        <f t="shared" si="0"/>
        <v>22.256201155283726</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9949</v>
      </c>
      <c r="E15" s="740">
        <f t="shared" si="2"/>
        <v>6025</v>
      </c>
      <c r="F15" s="578">
        <f t="shared" si="3"/>
        <v>60.558850135692033</v>
      </c>
      <c r="G15" s="740">
        <f t="shared" si="4"/>
        <v>3924</v>
      </c>
      <c r="H15" s="238">
        <f t="shared" si="3"/>
        <v>39.441149864307974</v>
      </c>
      <c r="I15" s="227"/>
      <c r="J15" s="235">
        <f t="shared" si="5"/>
        <v>2831</v>
      </c>
      <c r="K15" s="752">
        <f t="shared" si="6"/>
        <v>28.455121117700273</v>
      </c>
      <c r="L15" s="746">
        <v>1142</v>
      </c>
      <c r="M15" s="749">
        <v>40.339102790533381</v>
      </c>
      <c r="N15" s="746">
        <v>1689</v>
      </c>
      <c r="O15" s="236">
        <v>59.660897209466626</v>
      </c>
      <c r="P15" s="227"/>
      <c r="Q15" s="235">
        <v>2119</v>
      </c>
      <c r="R15" s="752">
        <v>21.298622977183637</v>
      </c>
      <c r="S15" s="746">
        <v>1207</v>
      </c>
      <c r="T15" s="749">
        <v>56.960830580462485</v>
      </c>
      <c r="U15" s="746">
        <v>912</v>
      </c>
      <c r="V15" s="236">
        <v>43.039169419537515</v>
      </c>
      <c r="W15" s="227"/>
      <c r="X15" s="235">
        <v>4999</v>
      </c>
      <c r="Y15" s="752">
        <v>50.246255905116087</v>
      </c>
      <c r="Z15" s="746">
        <v>3676</v>
      </c>
      <c r="AA15" s="749">
        <v>73.534706941388279</v>
      </c>
      <c r="AB15" s="746">
        <v>1323</v>
      </c>
      <c r="AC15" s="236">
        <f t="shared" si="0"/>
        <v>26.465293058611721</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14412</v>
      </c>
      <c r="E16" s="740">
        <f t="shared" si="2"/>
        <v>8461</v>
      </c>
      <c r="F16" s="578">
        <f t="shared" si="3"/>
        <v>58.708021093533169</v>
      </c>
      <c r="G16" s="740">
        <f t="shared" si="4"/>
        <v>5951</v>
      </c>
      <c r="H16" s="238">
        <f t="shared" si="3"/>
        <v>41.291978906466831</v>
      </c>
      <c r="I16" s="227"/>
      <c r="J16" s="235">
        <f t="shared" si="5"/>
        <v>5887</v>
      </c>
      <c r="K16" s="752">
        <f t="shared" si="6"/>
        <v>40.847904524007774</v>
      </c>
      <c r="L16" s="746">
        <v>2417</v>
      </c>
      <c r="M16" s="749">
        <v>41.056565313402409</v>
      </c>
      <c r="N16" s="746">
        <v>3470</v>
      </c>
      <c r="O16" s="236">
        <v>58.943434686597584</v>
      </c>
      <c r="P16" s="227"/>
      <c r="Q16" s="235">
        <v>2893</v>
      </c>
      <c r="R16" s="752">
        <v>20.073549819594781</v>
      </c>
      <c r="S16" s="746">
        <v>1756</v>
      </c>
      <c r="T16" s="749">
        <v>60.698237124092635</v>
      </c>
      <c r="U16" s="746">
        <v>1137</v>
      </c>
      <c r="V16" s="236">
        <v>39.301762875907365</v>
      </c>
      <c r="W16" s="227"/>
      <c r="X16" s="235">
        <v>5632</v>
      </c>
      <c r="Y16" s="752">
        <v>39.078545656397445</v>
      </c>
      <c r="Z16" s="746">
        <v>4288</v>
      </c>
      <c r="AA16" s="749">
        <v>76.13636363636364</v>
      </c>
      <c r="AB16" s="746">
        <v>1344</v>
      </c>
      <c r="AC16" s="236">
        <f t="shared" si="0"/>
        <v>23.863636363636363</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7847</v>
      </c>
      <c r="E17" s="741">
        <f t="shared" si="2"/>
        <v>4987</v>
      </c>
      <c r="F17" s="579">
        <f t="shared" si="3"/>
        <v>63.552950172040269</v>
      </c>
      <c r="G17" s="741">
        <f t="shared" si="4"/>
        <v>2860</v>
      </c>
      <c r="H17" s="238">
        <f t="shared" si="3"/>
        <v>36.447049827959731</v>
      </c>
      <c r="I17" s="227"/>
      <c r="J17" s="239">
        <f t="shared" si="5"/>
        <v>1889</v>
      </c>
      <c r="K17" s="753">
        <f t="shared" si="6"/>
        <v>24.072894099655919</v>
      </c>
      <c r="L17" s="741">
        <v>759</v>
      </c>
      <c r="M17" s="579">
        <v>40.179989412387506</v>
      </c>
      <c r="N17" s="741">
        <v>1130</v>
      </c>
      <c r="O17" s="236">
        <v>59.820010587612494</v>
      </c>
      <c r="P17" s="227"/>
      <c r="Q17" s="239">
        <v>1590</v>
      </c>
      <c r="R17" s="753">
        <v>20.262520708551037</v>
      </c>
      <c r="S17" s="741">
        <v>909</v>
      </c>
      <c r="T17" s="579">
        <v>57.169811320754718</v>
      </c>
      <c r="U17" s="741">
        <v>681</v>
      </c>
      <c r="V17" s="236">
        <v>42.830188679245282</v>
      </c>
      <c r="W17" s="227"/>
      <c r="X17" s="239">
        <v>4368</v>
      </c>
      <c r="Y17" s="753">
        <v>55.664585191793037</v>
      </c>
      <c r="Z17" s="741">
        <v>3319</v>
      </c>
      <c r="AA17" s="579">
        <v>75.984432234432234</v>
      </c>
      <c r="AB17" s="741">
        <v>1049</v>
      </c>
      <c r="AC17" s="236">
        <f t="shared" si="0"/>
        <v>24.015567765567766</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37839</v>
      </c>
      <c r="E18" s="740">
        <f t="shared" si="2"/>
        <v>24001</v>
      </c>
      <c r="F18" s="578">
        <f t="shared" si="3"/>
        <v>63.429266101112617</v>
      </c>
      <c r="G18" s="740">
        <f t="shared" si="4"/>
        <v>13838</v>
      </c>
      <c r="H18" s="238">
        <f t="shared" si="3"/>
        <v>36.57073389888739</v>
      </c>
      <c r="I18" s="227"/>
      <c r="J18" s="235">
        <f t="shared" si="5"/>
        <v>8908</v>
      </c>
      <c r="K18" s="752">
        <f t="shared" si="6"/>
        <v>23.541848357514734</v>
      </c>
      <c r="L18" s="746">
        <v>3724</v>
      </c>
      <c r="M18" s="749">
        <v>41.805118994162548</v>
      </c>
      <c r="N18" s="746">
        <v>5184</v>
      </c>
      <c r="O18" s="236">
        <v>58.194881005837452</v>
      </c>
      <c r="P18" s="227"/>
      <c r="Q18" s="235">
        <v>6435</v>
      </c>
      <c r="R18" s="752">
        <v>17.006263379053358</v>
      </c>
      <c r="S18" s="746">
        <v>3700</v>
      </c>
      <c r="T18" s="749">
        <v>57.498057498057499</v>
      </c>
      <c r="U18" s="746">
        <v>2735</v>
      </c>
      <c r="V18" s="236">
        <v>42.501942501942501</v>
      </c>
      <c r="W18" s="227"/>
      <c r="X18" s="235">
        <v>22496</v>
      </c>
      <c r="Y18" s="752">
        <v>59.451888263431904</v>
      </c>
      <c r="Z18" s="746">
        <v>16577</v>
      </c>
      <c r="AA18" s="749">
        <v>73.688655761024179</v>
      </c>
      <c r="AB18" s="746">
        <v>5919</v>
      </c>
      <c r="AC18" s="236">
        <f t="shared" si="0"/>
        <v>26.311344238975821</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22868</v>
      </c>
      <c r="E19" s="740">
        <f t="shared" si="2"/>
        <v>14337</v>
      </c>
      <c r="F19" s="578">
        <f t="shared" si="3"/>
        <v>62.694595067343016</v>
      </c>
      <c r="G19" s="740">
        <f t="shared" si="4"/>
        <v>8531</v>
      </c>
      <c r="H19" s="238">
        <f t="shared" si="3"/>
        <v>37.305404932656991</v>
      </c>
      <c r="I19" s="227"/>
      <c r="J19" s="235">
        <f t="shared" si="5"/>
        <v>6050</v>
      </c>
      <c r="K19" s="752">
        <f t="shared" si="6"/>
        <v>26.456183312926363</v>
      </c>
      <c r="L19" s="746">
        <v>2542</v>
      </c>
      <c r="M19" s="749">
        <v>42.016528925619831</v>
      </c>
      <c r="N19" s="746">
        <v>3508</v>
      </c>
      <c r="O19" s="236">
        <v>57.983471074380169</v>
      </c>
      <c r="P19" s="227"/>
      <c r="Q19" s="235">
        <v>4041</v>
      </c>
      <c r="R19" s="752">
        <v>17.670981283890153</v>
      </c>
      <c r="S19" s="746">
        <v>2440</v>
      </c>
      <c r="T19" s="749">
        <v>60.38109378866617</v>
      </c>
      <c r="U19" s="746">
        <v>1601</v>
      </c>
      <c r="V19" s="236">
        <v>39.61890621133383</v>
      </c>
      <c r="W19" s="227"/>
      <c r="X19" s="235">
        <v>12777</v>
      </c>
      <c r="Y19" s="752">
        <v>55.872835403183487</v>
      </c>
      <c r="Z19" s="746">
        <v>9355</v>
      </c>
      <c r="AA19" s="749">
        <v>73.217500195664087</v>
      </c>
      <c r="AB19" s="746">
        <v>3422</v>
      </c>
      <c r="AC19" s="236">
        <f t="shared" si="0"/>
        <v>26.78249980433592</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94834</v>
      </c>
      <c r="E20" s="740">
        <f t="shared" si="2"/>
        <v>60435</v>
      </c>
      <c r="F20" s="578">
        <f t="shared" si="3"/>
        <v>63.727144273150984</v>
      </c>
      <c r="G20" s="740">
        <f t="shared" si="4"/>
        <v>34399</v>
      </c>
      <c r="H20" s="238">
        <f t="shared" si="3"/>
        <v>36.272855726849016</v>
      </c>
      <c r="I20" s="227"/>
      <c r="J20" s="235">
        <f t="shared" si="5"/>
        <v>21562</v>
      </c>
      <c r="K20" s="752">
        <f t="shared" si="6"/>
        <v>22.736571271906701</v>
      </c>
      <c r="L20" s="746">
        <v>8828</v>
      </c>
      <c r="M20" s="749">
        <v>40.942398664316855</v>
      </c>
      <c r="N20" s="746">
        <v>12734</v>
      </c>
      <c r="O20" s="236">
        <v>59.057601335683138</v>
      </c>
      <c r="P20" s="227"/>
      <c r="Q20" s="235">
        <v>18547</v>
      </c>
      <c r="R20" s="752">
        <v>19.557331758651962</v>
      </c>
      <c r="S20" s="746">
        <v>10728</v>
      </c>
      <c r="T20" s="749">
        <v>57.842238636976326</v>
      </c>
      <c r="U20" s="746">
        <v>7819</v>
      </c>
      <c r="V20" s="236">
        <v>42.157761363023674</v>
      </c>
      <c r="W20" s="227"/>
      <c r="X20" s="235">
        <v>54725</v>
      </c>
      <c r="Y20" s="752">
        <v>57.706096969441347</v>
      </c>
      <c r="Z20" s="746">
        <v>40879</v>
      </c>
      <c r="AA20" s="749">
        <v>74.698949291914118</v>
      </c>
      <c r="AB20" s="746">
        <v>13846</v>
      </c>
      <c r="AC20" s="236">
        <f t="shared" si="0"/>
        <v>25.301050708085882</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54307</v>
      </c>
      <c r="E21" s="740">
        <f t="shared" si="2"/>
        <v>33745</v>
      </c>
      <c r="F21" s="578">
        <f t="shared" si="3"/>
        <v>62.137477673228126</v>
      </c>
      <c r="G21" s="740">
        <f t="shared" si="4"/>
        <v>20562</v>
      </c>
      <c r="H21" s="238">
        <f t="shared" si="3"/>
        <v>37.862522326771867</v>
      </c>
      <c r="I21" s="227"/>
      <c r="J21" s="235">
        <f t="shared" si="5"/>
        <v>14970</v>
      </c>
      <c r="K21" s="752">
        <f t="shared" si="6"/>
        <v>27.565507209015411</v>
      </c>
      <c r="L21" s="746">
        <v>6118</v>
      </c>
      <c r="M21" s="749">
        <v>40.868403473613895</v>
      </c>
      <c r="N21" s="746">
        <v>8852</v>
      </c>
      <c r="O21" s="236">
        <v>59.131596526386112</v>
      </c>
      <c r="P21" s="227"/>
      <c r="Q21" s="235">
        <v>10902</v>
      </c>
      <c r="R21" s="752">
        <v>20.074760159832067</v>
      </c>
      <c r="S21" s="746">
        <v>6464</v>
      </c>
      <c r="T21" s="749">
        <v>59.29187305081637</v>
      </c>
      <c r="U21" s="746">
        <v>4438</v>
      </c>
      <c r="V21" s="236">
        <v>40.708126949183637</v>
      </c>
      <c r="W21" s="227"/>
      <c r="X21" s="235">
        <v>28435</v>
      </c>
      <c r="Y21" s="752">
        <v>52.359732631152525</v>
      </c>
      <c r="Z21" s="746">
        <v>21163</v>
      </c>
      <c r="AA21" s="749">
        <v>74.42588359416213</v>
      </c>
      <c r="AB21" s="746">
        <v>7272</v>
      </c>
      <c r="AC21" s="236">
        <f t="shared" si="0"/>
        <v>25.574116405837877</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12817</v>
      </c>
      <c r="E22" s="740">
        <f t="shared" si="2"/>
        <v>8207</v>
      </c>
      <c r="F22" s="578">
        <f t="shared" si="3"/>
        <v>64.032144807677298</v>
      </c>
      <c r="G22" s="740">
        <f t="shared" si="4"/>
        <v>4610</v>
      </c>
      <c r="H22" s="238">
        <f t="shared" si="3"/>
        <v>35.967855192322695</v>
      </c>
      <c r="I22" s="227"/>
      <c r="J22" s="235">
        <f t="shared" si="5"/>
        <v>3346</v>
      </c>
      <c r="K22" s="752">
        <f t="shared" si="6"/>
        <v>26.105953031130529</v>
      </c>
      <c r="L22" s="746">
        <v>1432</v>
      </c>
      <c r="M22" s="749">
        <v>42.797369994022716</v>
      </c>
      <c r="N22" s="746">
        <v>1914</v>
      </c>
      <c r="O22" s="236">
        <v>57.202630005977284</v>
      </c>
      <c r="P22" s="227"/>
      <c r="Q22" s="235">
        <v>2434</v>
      </c>
      <c r="R22" s="752">
        <v>18.990403370523524</v>
      </c>
      <c r="S22" s="746">
        <v>1511</v>
      </c>
      <c r="T22" s="749">
        <v>62.078882497945763</v>
      </c>
      <c r="U22" s="746">
        <v>923</v>
      </c>
      <c r="V22" s="236">
        <v>37.92111750205423</v>
      </c>
      <c r="W22" s="227"/>
      <c r="X22" s="235">
        <v>7037</v>
      </c>
      <c r="Y22" s="752">
        <v>54.903643598345944</v>
      </c>
      <c r="Z22" s="746">
        <v>5264</v>
      </c>
      <c r="AA22" s="749">
        <v>74.804604234759125</v>
      </c>
      <c r="AB22" s="746">
        <v>1773</v>
      </c>
      <c r="AC22" s="236">
        <f t="shared" si="0"/>
        <v>25.195395765240868</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24528</v>
      </c>
      <c r="E23" s="740">
        <f t="shared" si="2"/>
        <v>15146</v>
      </c>
      <c r="F23" s="578">
        <f t="shared" si="3"/>
        <v>61.7498369210698</v>
      </c>
      <c r="G23" s="740">
        <f t="shared" si="4"/>
        <v>9382</v>
      </c>
      <c r="H23" s="238">
        <f t="shared" si="3"/>
        <v>38.250163078930207</v>
      </c>
      <c r="I23" s="227"/>
      <c r="J23" s="235">
        <f t="shared" si="5"/>
        <v>7433</v>
      </c>
      <c r="K23" s="752">
        <f t="shared" si="6"/>
        <v>30.304142204827134</v>
      </c>
      <c r="L23" s="746">
        <v>2911</v>
      </c>
      <c r="M23" s="749">
        <v>39.163191174492127</v>
      </c>
      <c r="N23" s="746">
        <v>4522</v>
      </c>
      <c r="O23" s="236">
        <v>60.836808825507873</v>
      </c>
      <c r="P23" s="227"/>
      <c r="Q23" s="235">
        <v>4620</v>
      </c>
      <c r="R23" s="752">
        <v>18.835616438356166</v>
      </c>
      <c r="S23" s="746">
        <v>2714</v>
      </c>
      <c r="T23" s="749">
        <v>58.744588744588746</v>
      </c>
      <c r="U23" s="746">
        <v>1906</v>
      </c>
      <c r="V23" s="236">
        <v>41.255411255411254</v>
      </c>
      <c r="W23" s="227"/>
      <c r="X23" s="235">
        <v>12475</v>
      </c>
      <c r="Y23" s="752">
        <v>50.860241356816701</v>
      </c>
      <c r="Z23" s="746">
        <v>9521</v>
      </c>
      <c r="AA23" s="749">
        <v>76.320641282565134</v>
      </c>
      <c r="AB23" s="746">
        <v>2954</v>
      </c>
      <c r="AC23" s="236">
        <f t="shared" si="0"/>
        <v>23.679358717434869</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63866</v>
      </c>
      <c r="E24" s="740">
        <f t="shared" si="2"/>
        <v>41429</v>
      </c>
      <c r="F24" s="578">
        <f t="shared" si="3"/>
        <v>64.868631196567819</v>
      </c>
      <c r="G24" s="740">
        <f t="shared" si="4"/>
        <v>22437</v>
      </c>
      <c r="H24" s="238">
        <f t="shared" si="3"/>
        <v>35.131368803432181</v>
      </c>
      <c r="I24" s="227"/>
      <c r="J24" s="235">
        <f t="shared" si="5"/>
        <v>18873</v>
      </c>
      <c r="K24" s="752">
        <f t="shared" si="6"/>
        <v>29.550934769674004</v>
      </c>
      <c r="L24" s="746">
        <v>8723</v>
      </c>
      <c r="M24" s="749">
        <v>46.21946696338685</v>
      </c>
      <c r="N24" s="746">
        <v>10150</v>
      </c>
      <c r="O24" s="236">
        <v>53.780533036613157</v>
      </c>
      <c r="P24" s="227"/>
      <c r="Q24" s="235">
        <v>11578</v>
      </c>
      <c r="R24" s="752">
        <v>18.128581717972004</v>
      </c>
      <c r="S24" s="746">
        <v>7248</v>
      </c>
      <c r="T24" s="749">
        <v>62.601485576092585</v>
      </c>
      <c r="U24" s="746">
        <v>4330</v>
      </c>
      <c r="V24" s="236">
        <v>37.398514423907407</v>
      </c>
      <c r="W24" s="227"/>
      <c r="X24" s="235">
        <v>33415</v>
      </c>
      <c r="Y24" s="752">
        <v>52.320483512353988</v>
      </c>
      <c r="Z24" s="746">
        <v>25458</v>
      </c>
      <c r="AA24" s="749">
        <v>76.187341014514445</v>
      </c>
      <c r="AB24" s="746">
        <v>7957</v>
      </c>
      <c r="AC24" s="236">
        <f t="shared" si="0"/>
        <v>23.812658985485559</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17415</v>
      </c>
      <c r="E25" s="740">
        <f t="shared" si="2"/>
        <v>9730</v>
      </c>
      <c r="F25" s="578">
        <f t="shared" si="3"/>
        <v>55.871375251220215</v>
      </c>
      <c r="G25" s="740">
        <f t="shared" si="4"/>
        <v>7685</v>
      </c>
      <c r="H25" s="238">
        <f t="shared" si="3"/>
        <v>44.128624748779785</v>
      </c>
      <c r="I25" s="227"/>
      <c r="J25" s="235">
        <f t="shared" si="5"/>
        <v>7127</v>
      </c>
      <c r="K25" s="752">
        <f t="shared" si="6"/>
        <v>40.924490381854724</v>
      </c>
      <c r="L25" s="746">
        <v>2637</v>
      </c>
      <c r="M25" s="749">
        <v>37.000140311491506</v>
      </c>
      <c r="N25" s="746">
        <v>4490</v>
      </c>
      <c r="O25" s="236">
        <v>62.999859688508486</v>
      </c>
      <c r="P25" s="227"/>
      <c r="Q25" s="235">
        <v>3283</v>
      </c>
      <c r="R25" s="752">
        <v>18.85156474303761</v>
      </c>
      <c r="S25" s="746">
        <v>1873</v>
      </c>
      <c r="T25" s="749">
        <v>57.051477307340846</v>
      </c>
      <c r="U25" s="746">
        <v>1410</v>
      </c>
      <c r="V25" s="236">
        <v>42.948522692659154</v>
      </c>
      <c r="W25" s="227"/>
      <c r="X25" s="235">
        <v>7005</v>
      </c>
      <c r="Y25" s="752">
        <v>40.223944875107662</v>
      </c>
      <c r="Z25" s="746">
        <v>5220</v>
      </c>
      <c r="AA25" s="749">
        <v>74.518201284796575</v>
      </c>
      <c r="AB25" s="746">
        <v>1785</v>
      </c>
      <c r="AC25" s="236">
        <f t="shared" si="0"/>
        <v>25.481798715203425</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5939</v>
      </c>
      <c r="E26" s="742">
        <f t="shared" si="2"/>
        <v>3812</v>
      </c>
      <c r="F26" s="580">
        <f t="shared" si="3"/>
        <v>64.185889880451256</v>
      </c>
      <c r="G26" s="742">
        <f t="shared" si="4"/>
        <v>2127</v>
      </c>
      <c r="H26" s="238">
        <f t="shared" si="3"/>
        <v>35.814110119548751</v>
      </c>
      <c r="I26" s="227"/>
      <c r="J26" s="239">
        <f t="shared" si="5"/>
        <v>1150</v>
      </c>
      <c r="K26" s="753">
        <f t="shared" si="6"/>
        <v>19.363529213672333</v>
      </c>
      <c r="L26" s="741">
        <v>447</v>
      </c>
      <c r="M26" s="579">
        <v>38.869565217391305</v>
      </c>
      <c r="N26" s="741">
        <v>703</v>
      </c>
      <c r="O26" s="236">
        <v>61.130434782608702</v>
      </c>
      <c r="P26" s="227"/>
      <c r="Q26" s="239">
        <v>840</v>
      </c>
      <c r="R26" s="753">
        <v>14.14379525172588</v>
      </c>
      <c r="S26" s="741">
        <v>457</v>
      </c>
      <c r="T26" s="579">
        <v>54.404761904761898</v>
      </c>
      <c r="U26" s="741">
        <v>383</v>
      </c>
      <c r="V26" s="236">
        <v>45.595238095238095</v>
      </c>
      <c r="W26" s="227"/>
      <c r="X26" s="239">
        <v>3949</v>
      </c>
      <c r="Y26" s="753">
        <v>66.492675534601787</v>
      </c>
      <c r="Z26" s="741">
        <v>2908</v>
      </c>
      <c r="AA26" s="579">
        <v>73.638895923018481</v>
      </c>
      <c r="AB26" s="741">
        <v>1041</v>
      </c>
      <c r="AC26" s="236">
        <f t="shared" si="0"/>
        <v>26.361104076981512</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25433</v>
      </c>
      <c r="E27" s="742">
        <f t="shared" si="2"/>
        <v>15711</v>
      </c>
      <c r="F27" s="580">
        <f t="shared" si="3"/>
        <v>61.774073054692721</v>
      </c>
      <c r="G27" s="742">
        <f t="shared" si="4"/>
        <v>9722</v>
      </c>
      <c r="H27" s="238">
        <f t="shared" si="3"/>
        <v>38.225926945307279</v>
      </c>
      <c r="I27" s="227"/>
      <c r="J27" s="239">
        <f t="shared" si="5"/>
        <v>6499</v>
      </c>
      <c r="K27" s="753">
        <f t="shared" si="6"/>
        <v>25.553414854716312</v>
      </c>
      <c r="L27" s="741">
        <v>2559</v>
      </c>
      <c r="M27" s="579">
        <v>39.37528850592399</v>
      </c>
      <c r="N27" s="741">
        <v>3940</v>
      </c>
      <c r="O27" s="236">
        <v>60.62471149407601</v>
      </c>
      <c r="P27" s="227"/>
      <c r="Q27" s="239">
        <v>4593</v>
      </c>
      <c r="R27" s="753">
        <v>18.059214406479771</v>
      </c>
      <c r="S27" s="741">
        <v>2543</v>
      </c>
      <c r="T27" s="579">
        <v>55.366862617025916</v>
      </c>
      <c r="U27" s="741">
        <v>2050</v>
      </c>
      <c r="V27" s="236">
        <v>44.633137382974091</v>
      </c>
      <c r="W27" s="227"/>
      <c r="X27" s="239">
        <v>14341</v>
      </c>
      <c r="Y27" s="753">
        <v>56.387370738803924</v>
      </c>
      <c r="Z27" s="741">
        <v>10609</v>
      </c>
      <c r="AA27" s="579">
        <v>73.976710131789972</v>
      </c>
      <c r="AB27" s="741">
        <v>3732</v>
      </c>
      <c r="AC27" s="236">
        <f t="shared" si="0"/>
        <v>26.023289868210025</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4230</v>
      </c>
      <c r="E28" s="742">
        <f t="shared" si="2"/>
        <v>2726</v>
      </c>
      <c r="F28" s="580">
        <f t="shared" si="3"/>
        <v>64.444444444444443</v>
      </c>
      <c r="G28" s="742">
        <f t="shared" si="4"/>
        <v>1504</v>
      </c>
      <c r="H28" s="244">
        <f t="shared" si="3"/>
        <v>35.555555555555557</v>
      </c>
      <c r="I28" s="227"/>
      <c r="J28" s="239">
        <f t="shared" si="5"/>
        <v>707</v>
      </c>
      <c r="K28" s="753">
        <f t="shared" si="6"/>
        <v>16.713947990543733</v>
      </c>
      <c r="L28" s="741">
        <v>286</v>
      </c>
      <c r="M28" s="579">
        <v>40.452616690240447</v>
      </c>
      <c r="N28" s="741">
        <v>421</v>
      </c>
      <c r="O28" s="243">
        <v>59.547383309759553</v>
      </c>
      <c r="P28" s="227"/>
      <c r="Q28" s="239">
        <v>758</v>
      </c>
      <c r="R28" s="753">
        <v>17.919621749408986</v>
      </c>
      <c r="S28" s="741">
        <v>426</v>
      </c>
      <c r="T28" s="579">
        <v>56.200527704485495</v>
      </c>
      <c r="U28" s="741">
        <v>332</v>
      </c>
      <c r="V28" s="243">
        <v>43.799472295514512</v>
      </c>
      <c r="W28" s="227"/>
      <c r="X28" s="239">
        <v>2765</v>
      </c>
      <c r="Y28" s="753">
        <v>65.366430260047281</v>
      </c>
      <c r="Z28" s="741">
        <v>2014</v>
      </c>
      <c r="AA28" s="579">
        <v>72.839059674502721</v>
      </c>
      <c r="AB28" s="741">
        <v>751</v>
      </c>
      <c r="AC28" s="243">
        <f t="shared" si="0"/>
        <v>27.160940325497286</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1268</v>
      </c>
      <c r="E29" s="743">
        <f t="shared" si="2"/>
        <v>687</v>
      </c>
      <c r="F29" s="581">
        <f t="shared" si="3"/>
        <v>54.179810725552045</v>
      </c>
      <c r="G29" s="743">
        <f t="shared" si="4"/>
        <v>581</v>
      </c>
      <c r="H29" s="249">
        <f t="shared" si="3"/>
        <v>45.820189274447948</v>
      </c>
      <c r="I29" s="227"/>
      <c r="J29" s="246">
        <f t="shared" si="5"/>
        <v>708</v>
      </c>
      <c r="K29" s="754">
        <f t="shared" si="6"/>
        <v>55.835962145110408</v>
      </c>
      <c r="L29" s="747">
        <v>255</v>
      </c>
      <c r="M29" s="750">
        <v>36.016949152542374</v>
      </c>
      <c r="N29" s="747">
        <v>453</v>
      </c>
      <c r="O29" s="247">
        <v>63.983050847457626</v>
      </c>
      <c r="P29" s="227"/>
      <c r="Q29" s="246">
        <v>193</v>
      </c>
      <c r="R29" s="754">
        <v>15.220820189274448</v>
      </c>
      <c r="S29" s="747">
        <v>134</v>
      </c>
      <c r="T29" s="750">
        <v>69.430051813471508</v>
      </c>
      <c r="U29" s="747">
        <v>59</v>
      </c>
      <c r="V29" s="247">
        <v>30.569948186528496</v>
      </c>
      <c r="W29" s="227"/>
      <c r="X29" s="246">
        <v>367</v>
      </c>
      <c r="Y29" s="754">
        <v>28.943217665615141</v>
      </c>
      <c r="Z29" s="747">
        <v>298</v>
      </c>
      <c r="AA29" s="750">
        <v>81.198910081743875</v>
      </c>
      <c r="AB29" s="747">
        <v>69</v>
      </c>
      <c r="AC29" s="247">
        <f t="shared" si="0"/>
        <v>18.801089918256132</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560619</v>
      </c>
      <c r="E31" s="744">
        <f>L31+S31+Z31</f>
        <v>352808</v>
      </c>
      <c r="F31" s="410">
        <f>E31/$D31*100</f>
        <v>62.931866383408341</v>
      </c>
      <c r="G31" s="744">
        <f>N31+U31+AB31</f>
        <v>207811</v>
      </c>
      <c r="H31" s="256">
        <f>G31/$D31*100</f>
        <v>37.068133616591659</v>
      </c>
      <c r="I31" s="212"/>
      <c r="J31" s="254">
        <f>SUM(J12:J29)</f>
        <v>155224</v>
      </c>
      <c r="K31" s="755">
        <f>J31/$D31*100</f>
        <v>27.687966337209406</v>
      </c>
      <c r="L31" s="744">
        <f>SUM(L12:L29)</f>
        <v>64019</v>
      </c>
      <c r="M31" s="410">
        <f t="shared" ref="M13:O31" si="7">L31/$J31*100</f>
        <v>41.242977890017009</v>
      </c>
      <c r="N31" s="744">
        <f>SUM(N12:N29)</f>
        <v>91205</v>
      </c>
      <c r="O31" s="255">
        <f t="shared" si="7"/>
        <v>58.757022109982991</v>
      </c>
      <c r="P31" s="212"/>
      <c r="Q31" s="254">
        <f>SUM(Q12:Q29)</f>
        <v>107908</v>
      </c>
      <c r="R31" s="755">
        <f>Q31/$D31*100</f>
        <v>19.248009789179459</v>
      </c>
      <c r="S31" s="744">
        <f>SUM(S12:S29)</f>
        <v>65399</v>
      </c>
      <c r="T31" s="410">
        <f>S31/$Q31*100</f>
        <v>60.606257182043969</v>
      </c>
      <c r="U31" s="744">
        <f>SUM(U12:U29)</f>
        <v>42509</v>
      </c>
      <c r="V31" s="255">
        <f>U31/$Q31*100</f>
        <v>39.393742817956031</v>
      </c>
      <c r="W31" s="212"/>
      <c r="X31" s="254">
        <f>SUM(X12:X29)</f>
        <v>297487</v>
      </c>
      <c r="Y31" s="755">
        <f>X31/$D31*100</f>
        <v>53.064023873611134</v>
      </c>
      <c r="Z31" s="744">
        <f>SUM(Z12:Z29)</f>
        <v>223390</v>
      </c>
      <c r="AA31" s="410">
        <f>Z31/$X31*100</f>
        <v>75.092356976943535</v>
      </c>
      <c r="AB31" s="744">
        <f>SUM(AB12:AB29)</f>
        <v>74097</v>
      </c>
      <c r="AC31" s="255">
        <f>AB31/$X31*100</f>
        <v>24.907643023056469</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3"/>
      <c r="C34" s="1053"/>
      <c r="D34" s="1053"/>
      <c r="E34" s="1053"/>
      <c r="F34" s="1053"/>
      <c r="G34" s="1053"/>
      <c r="H34" s="1053"/>
    </row>
    <row r="35" spans="2:14" ht="29.25" customHeight="1" x14ac:dyDescent="0.2">
      <c r="B35" s="1075"/>
      <c r="C35" s="1075"/>
      <c r="D35" s="1075"/>
      <c r="E35" s="737"/>
      <c r="F35" s="737"/>
      <c r="G35" s="737"/>
      <c r="H35" s="263"/>
      <c r="I35" s="263"/>
      <c r="J35" s="263"/>
      <c r="K35" s="263"/>
      <c r="L35" s="263"/>
      <c r="M35" s="263"/>
      <c r="N35" s="263"/>
    </row>
    <row r="36" spans="2:14" ht="4.5" customHeight="1" x14ac:dyDescent="0.2">
      <c r="B36" s="1076"/>
      <c r="C36" s="1076"/>
      <c r="D36" s="1076"/>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53</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4"/>
      <c r="C2" s="1054"/>
    </row>
    <row r="3" spans="1:53" s="209" customFormat="1" ht="4.5" customHeight="1" x14ac:dyDescent="0.2">
      <c r="B3" s="1055"/>
      <c r="C3" s="1055"/>
    </row>
    <row r="4" spans="1:53" s="209" customFormat="1" ht="17.25" customHeight="1" x14ac:dyDescent="0.2">
      <c r="A4" s="1055" t="s">
        <v>418</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row>
    <row r="5" spans="1:53"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53" s="209" customFormat="1" ht="6" customHeight="1" x14ac:dyDescent="0.2"/>
    <row r="7" spans="1:53" s="214" customFormat="1" ht="12.75" customHeight="1" x14ac:dyDescent="0.2">
      <c r="A7" s="210"/>
      <c r="B7" s="1057" t="s">
        <v>15</v>
      </c>
      <c r="C7" s="212"/>
      <c r="D7" s="1060" t="s">
        <v>243</v>
      </c>
      <c r="E7" s="1061"/>
      <c r="F7" s="1061"/>
      <c r="G7" s="1061"/>
      <c r="H7" s="1061"/>
      <c r="I7" s="569"/>
      <c r="J7" s="1064"/>
      <c r="K7" s="1064"/>
      <c r="L7" s="1064"/>
      <c r="M7" s="1064"/>
      <c r="N7" s="1064"/>
      <c r="O7" s="1064"/>
      <c r="P7" s="569"/>
      <c r="Q7" s="1064"/>
      <c r="R7" s="1064"/>
      <c r="S7" s="1064"/>
      <c r="T7" s="1064"/>
      <c r="U7" s="1064"/>
      <c r="V7" s="1064"/>
      <c r="W7" s="569"/>
      <c r="X7" s="1064"/>
      <c r="Y7" s="1064"/>
      <c r="Z7" s="1064"/>
      <c r="AA7" s="1064"/>
      <c r="AB7" s="1064"/>
      <c r="AC7" s="1065"/>
      <c r="AD7" s="431"/>
      <c r="AE7" s="431"/>
      <c r="AF7" s="432"/>
      <c r="AG7" s="432"/>
      <c r="AH7" s="432"/>
      <c r="AI7" s="432"/>
      <c r="AJ7" s="432"/>
      <c r="AK7" s="432"/>
      <c r="AL7" s="433"/>
    </row>
    <row r="8" spans="1:53" s="214" customFormat="1" ht="25.5" customHeight="1" x14ac:dyDescent="0.2">
      <c r="A8" s="210"/>
      <c r="B8" s="1058"/>
      <c r="C8" s="212"/>
      <c r="D8" s="1062"/>
      <c r="E8" s="1063"/>
      <c r="F8" s="1063"/>
      <c r="G8" s="1063"/>
      <c r="H8" s="1063"/>
      <c r="I8" s="502"/>
      <c r="J8" s="1066" t="s">
        <v>244</v>
      </c>
      <c r="K8" s="1064"/>
      <c r="L8" s="1064"/>
      <c r="M8" s="1064"/>
      <c r="N8" s="1064"/>
      <c r="O8" s="1065"/>
      <c r="P8" s="212"/>
      <c r="Q8" s="1066" t="s">
        <v>245</v>
      </c>
      <c r="R8" s="1064"/>
      <c r="S8" s="1064"/>
      <c r="T8" s="1064"/>
      <c r="U8" s="1064"/>
      <c r="V8" s="1065"/>
      <c r="W8" s="212"/>
      <c r="X8" s="1066" t="s">
        <v>246</v>
      </c>
      <c r="Y8" s="1064"/>
      <c r="Z8" s="1064"/>
      <c r="AA8" s="1064"/>
      <c r="AB8" s="1064"/>
      <c r="AC8" s="1065"/>
      <c r="AD8" s="431"/>
      <c r="AE8" s="431"/>
      <c r="AF8" s="432"/>
      <c r="AG8" s="432"/>
      <c r="AH8" s="432"/>
      <c r="AI8" s="432"/>
      <c r="AJ8" s="432"/>
      <c r="AK8" s="432"/>
      <c r="AL8" s="433"/>
    </row>
    <row r="9" spans="1:53" s="214" customFormat="1" ht="21.75" customHeight="1" x14ac:dyDescent="0.2">
      <c r="A9" s="210"/>
      <c r="B9" s="1058"/>
      <c r="C9" s="212"/>
      <c r="D9" s="1067" t="s">
        <v>12</v>
      </c>
      <c r="E9" s="1048" t="s">
        <v>27</v>
      </c>
      <c r="F9" s="1049"/>
      <c r="G9" s="1049" t="s">
        <v>26</v>
      </c>
      <c r="H9" s="1050"/>
      <c r="I9" s="212"/>
      <c r="J9" s="1051" t="s">
        <v>12</v>
      </c>
      <c r="K9" s="1046" t="s">
        <v>230</v>
      </c>
      <c r="L9" s="1048" t="s">
        <v>27</v>
      </c>
      <c r="M9" s="1049"/>
      <c r="N9" s="1049" t="s">
        <v>26</v>
      </c>
      <c r="O9" s="1050"/>
      <c r="P9" s="212"/>
      <c r="Q9" s="1051" t="s">
        <v>12</v>
      </c>
      <c r="R9" s="1046" t="s">
        <v>230</v>
      </c>
      <c r="S9" s="1048" t="s">
        <v>27</v>
      </c>
      <c r="T9" s="1049"/>
      <c r="U9" s="1049" t="s">
        <v>26</v>
      </c>
      <c r="V9" s="1050"/>
      <c r="W9" s="212"/>
      <c r="X9" s="1051" t="s">
        <v>12</v>
      </c>
      <c r="Y9" s="1046" t="s">
        <v>230</v>
      </c>
      <c r="Z9" s="1048" t="s">
        <v>27</v>
      </c>
      <c r="AA9" s="1049"/>
      <c r="AB9" s="1049" t="s">
        <v>26</v>
      </c>
      <c r="AC9" s="1050"/>
      <c r="AD9" s="431"/>
      <c r="AE9" s="431"/>
      <c r="AF9" s="432"/>
      <c r="AG9" s="432"/>
      <c r="AH9" s="432"/>
      <c r="AI9" s="432"/>
      <c r="AJ9" s="432"/>
      <c r="AK9" s="432"/>
      <c r="AL9" s="433"/>
    </row>
    <row r="10" spans="1:53" s="220" customFormat="1" ht="44.25" customHeight="1" x14ac:dyDescent="0.2">
      <c r="A10" s="215"/>
      <c r="B10" s="1059"/>
      <c r="C10" s="217"/>
      <c r="D10" s="1068"/>
      <c r="E10" s="409" t="s">
        <v>12</v>
      </c>
      <c r="F10" s="409" t="s">
        <v>230</v>
      </c>
      <c r="G10" s="409" t="s">
        <v>12</v>
      </c>
      <c r="H10" s="219" t="s">
        <v>230</v>
      </c>
      <c r="I10" s="217"/>
      <c r="J10" s="1052"/>
      <c r="K10" s="1047"/>
      <c r="L10" s="409" t="s">
        <v>12</v>
      </c>
      <c r="M10" s="409" t="s">
        <v>231</v>
      </c>
      <c r="N10" s="409" t="s">
        <v>12</v>
      </c>
      <c r="O10" s="219" t="s">
        <v>231</v>
      </c>
      <c r="P10" s="217"/>
      <c r="Q10" s="1052"/>
      <c r="R10" s="1047"/>
      <c r="S10" s="409" t="s">
        <v>12</v>
      </c>
      <c r="T10" s="409" t="s">
        <v>231</v>
      </c>
      <c r="U10" s="409" t="s">
        <v>12</v>
      </c>
      <c r="V10" s="219" t="s">
        <v>231</v>
      </c>
      <c r="W10" s="217"/>
      <c r="X10" s="1052"/>
      <c r="Y10" s="1047"/>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85969</v>
      </c>
      <c r="E12" s="739">
        <f>L12+S12+Z12</f>
        <v>56155</v>
      </c>
      <c r="F12" s="748">
        <f>E12/$D12*100</f>
        <v>65.32005722993172</v>
      </c>
      <c r="G12" s="739">
        <f>N12+U12+AB12</f>
        <v>29814</v>
      </c>
      <c r="H12" s="231">
        <f>G12/$D12*100</f>
        <v>34.67994277006828</v>
      </c>
      <c r="I12" s="227"/>
      <c r="J12" s="228">
        <f>L12+N12</f>
        <v>21288</v>
      </c>
      <c r="K12" s="751">
        <f>J12/$D12*100</f>
        <v>24.76241435866417</v>
      </c>
      <c r="L12" s="745">
        <v>9315</v>
      </c>
      <c r="M12" s="748">
        <v>43.75704622322435</v>
      </c>
      <c r="N12" s="745">
        <v>11973</v>
      </c>
      <c r="O12" s="229">
        <v>56.24295377677565</v>
      </c>
      <c r="P12" s="227"/>
      <c r="Q12" s="228">
        <v>23150</v>
      </c>
      <c r="R12" s="751">
        <v>26.928311368051272</v>
      </c>
      <c r="S12" s="745">
        <v>16899</v>
      </c>
      <c r="T12" s="748">
        <v>72.997840172786184</v>
      </c>
      <c r="U12" s="745">
        <v>6251</v>
      </c>
      <c r="V12" s="229">
        <v>27.002159827213823</v>
      </c>
      <c r="W12" s="227"/>
      <c r="X12" s="228">
        <v>41531</v>
      </c>
      <c r="Y12" s="751">
        <v>48.309274273284558</v>
      </c>
      <c r="Z12" s="745">
        <v>29941</v>
      </c>
      <c r="AA12" s="748">
        <v>72.093135248368696</v>
      </c>
      <c r="AB12" s="745">
        <v>11590</v>
      </c>
      <c r="AC12" s="229">
        <f t="shared" ref="AC12:AC29" si="0">AB12/$X12*100</f>
        <v>27.906864751631311</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12667</v>
      </c>
      <c r="E13" s="740">
        <f t="shared" ref="E13:E29" si="2">L13+S13+Z13</f>
        <v>8216</v>
      </c>
      <c r="F13" s="578">
        <f t="shared" ref="F13:H29" si="3">E13/$D13*100</f>
        <v>64.861451014446985</v>
      </c>
      <c r="G13" s="740">
        <f t="shared" ref="G13:G29" si="4">N13+U13+AB13</f>
        <v>4451</v>
      </c>
      <c r="H13" s="238">
        <f t="shared" si="3"/>
        <v>35.138548985553015</v>
      </c>
      <c r="I13" s="227"/>
      <c r="J13" s="235">
        <f t="shared" ref="J13:J29" si="5">L13+N13</f>
        <v>2686</v>
      </c>
      <c r="K13" s="752">
        <f t="shared" ref="K13:K29" si="6">J13/$D13*100</f>
        <v>21.20470513933844</v>
      </c>
      <c r="L13" s="746">
        <v>1199</v>
      </c>
      <c r="M13" s="749">
        <v>44.63886820551005</v>
      </c>
      <c r="N13" s="746">
        <v>1487</v>
      </c>
      <c r="O13" s="236">
        <v>55.36113179448995</v>
      </c>
      <c r="P13" s="227"/>
      <c r="Q13" s="235">
        <v>2774</v>
      </c>
      <c r="R13" s="752">
        <v>21.899423699376332</v>
      </c>
      <c r="S13" s="746">
        <v>1828</v>
      </c>
      <c r="T13" s="749">
        <v>65.897620764239363</v>
      </c>
      <c r="U13" s="746">
        <v>946</v>
      </c>
      <c r="V13" s="236">
        <v>34.10237923576063</v>
      </c>
      <c r="W13" s="227"/>
      <c r="X13" s="235">
        <v>7207</v>
      </c>
      <c r="Y13" s="752">
        <v>56.895871161285228</v>
      </c>
      <c r="Z13" s="746">
        <v>5189</v>
      </c>
      <c r="AA13" s="749">
        <v>71.999444984043294</v>
      </c>
      <c r="AB13" s="746">
        <v>2018</v>
      </c>
      <c r="AC13" s="236">
        <f t="shared" si="0"/>
        <v>28.000555015956706</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13337</v>
      </c>
      <c r="E14" s="740">
        <f t="shared" si="2"/>
        <v>8659</v>
      </c>
      <c r="F14" s="578">
        <f t="shared" si="3"/>
        <v>64.924645722426334</v>
      </c>
      <c r="G14" s="740">
        <f t="shared" si="4"/>
        <v>4678</v>
      </c>
      <c r="H14" s="238">
        <f t="shared" si="3"/>
        <v>35.075354277573666</v>
      </c>
      <c r="I14" s="227"/>
      <c r="J14" s="235">
        <f t="shared" si="5"/>
        <v>3192</v>
      </c>
      <c r="K14" s="752">
        <f t="shared" si="6"/>
        <v>23.933418309964761</v>
      </c>
      <c r="L14" s="746">
        <v>1363</v>
      </c>
      <c r="M14" s="749">
        <v>42.700501253132835</v>
      </c>
      <c r="N14" s="746">
        <v>1829</v>
      </c>
      <c r="O14" s="236">
        <v>57.299498746867172</v>
      </c>
      <c r="P14" s="227"/>
      <c r="Q14" s="235">
        <v>2991</v>
      </c>
      <c r="R14" s="752">
        <v>22.426332758491416</v>
      </c>
      <c r="S14" s="746">
        <v>1874</v>
      </c>
      <c r="T14" s="749">
        <v>62.654630558341694</v>
      </c>
      <c r="U14" s="746">
        <v>1117</v>
      </c>
      <c r="V14" s="236">
        <v>37.345369441658313</v>
      </c>
      <c r="W14" s="227"/>
      <c r="X14" s="235">
        <v>7154</v>
      </c>
      <c r="Y14" s="752">
        <v>53.640248931543823</v>
      </c>
      <c r="Z14" s="746">
        <v>5422</v>
      </c>
      <c r="AA14" s="749">
        <v>75.789767961979322</v>
      </c>
      <c r="AB14" s="746">
        <v>1732</v>
      </c>
      <c r="AC14" s="236">
        <f t="shared" si="0"/>
        <v>24.210232038020688</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11895</v>
      </c>
      <c r="E15" s="740">
        <f t="shared" si="2"/>
        <v>7470</v>
      </c>
      <c r="F15" s="578">
        <f t="shared" si="3"/>
        <v>62.799495586380829</v>
      </c>
      <c r="G15" s="740">
        <f t="shared" si="4"/>
        <v>4425</v>
      </c>
      <c r="H15" s="238">
        <f t="shared" si="3"/>
        <v>37.200504413619164</v>
      </c>
      <c r="I15" s="227"/>
      <c r="J15" s="235">
        <f t="shared" si="5"/>
        <v>3237</v>
      </c>
      <c r="K15" s="752">
        <f t="shared" si="6"/>
        <v>27.21311475409836</v>
      </c>
      <c r="L15" s="746">
        <v>1473</v>
      </c>
      <c r="M15" s="749">
        <v>45.505097312326228</v>
      </c>
      <c r="N15" s="746">
        <v>1764</v>
      </c>
      <c r="O15" s="236">
        <v>54.494902687673772</v>
      </c>
      <c r="P15" s="227"/>
      <c r="Q15" s="235">
        <v>3009</v>
      </c>
      <c r="R15" s="752">
        <v>25.296343001261036</v>
      </c>
      <c r="S15" s="746">
        <v>1876</v>
      </c>
      <c r="T15" s="749">
        <v>62.34629444998339</v>
      </c>
      <c r="U15" s="746">
        <v>1133</v>
      </c>
      <c r="V15" s="236">
        <v>37.653705550016618</v>
      </c>
      <c r="W15" s="227"/>
      <c r="X15" s="235">
        <v>5649</v>
      </c>
      <c r="Y15" s="752">
        <v>47.490542244640608</v>
      </c>
      <c r="Z15" s="746">
        <v>4121</v>
      </c>
      <c r="AA15" s="749">
        <v>72.950964772526106</v>
      </c>
      <c r="AB15" s="746">
        <v>1528</v>
      </c>
      <c r="AC15" s="236">
        <f t="shared" si="0"/>
        <v>27.04903522747389</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13241</v>
      </c>
      <c r="E16" s="740">
        <f t="shared" si="2"/>
        <v>7642</v>
      </c>
      <c r="F16" s="578">
        <f t="shared" si="3"/>
        <v>57.714674118269016</v>
      </c>
      <c r="G16" s="740">
        <f t="shared" si="4"/>
        <v>5599</v>
      </c>
      <c r="H16" s="238">
        <f t="shared" si="3"/>
        <v>42.285325881730991</v>
      </c>
      <c r="I16" s="227"/>
      <c r="J16" s="235">
        <f t="shared" si="5"/>
        <v>5424</v>
      </c>
      <c r="K16" s="752">
        <f t="shared" si="6"/>
        <v>40.96367343856204</v>
      </c>
      <c r="L16" s="746">
        <v>2235</v>
      </c>
      <c r="M16" s="749">
        <v>41.205752212389378</v>
      </c>
      <c r="N16" s="746">
        <v>3189</v>
      </c>
      <c r="O16" s="236">
        <v>58.794247787610622</v>
      </c>
      <c r="P16" s="227"/>
      <c r="Q16" s="235">
        <v>3009</v>
      </c>
      <c r="R16" s="752">
        <v>22.724869722830601</v>
      </c>
      <c r="S16" s="746">
        <v>1870</v>
      </c>
      <c r="T16" s="749">
        <v>62.146892655367239</v>
      </c>
      <c r="U16" s="746">
        <v>1139</v>
      </c>
      <c r="V16" s="236">
        <v>37.853107344632768</v>
      </c>
      <c r="W16" s="227"/>
      <c r="X16" s="235">
        <v>4808</v>
      </c>
      <c r="Y16" s="752">
        <v>36.311456838607356</v>
      </c>
      <c r="Z16" s="746">
        <v>3537</v>
      </c>
      <c r="AA16" s="749">
        <v>73.564891846921796</v>
      </c>
      <c r="AB16" s="746">
        <v>1271</v>
      </c>
      <c r="AC16" s="236">
        <f t="shared" si="0"/>
        <v>26.4351081530782</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4471</v>
      </c>
      <c r="E17" s="741">
        <f t="shared" si="2"/>
        <v>2599</v>
      </c>
      <c r="F17" s="579">
        <f t="shared" si="3"/>
        <v>58.130172220979645</v>
      </c>
      <c r="G17" s="741">
        <f t="shared" si="4"/>
        <v>1872</v>
      </c>
      <c r="H17" s="238">
        <f t="shared" si="3"/>
        <v>41.869827779020355</v>
      </c>
      <c r="I17" s="227"/>
      <c r="J17" s="239">
        <f t="shared" si="5"/>
        <v>1336</v>
      </c>
      <c r="K17" s="753">
        <f t="shared" si="6"/>
        <v>29.881458286736752</v>
      </c>
      <c r="L17" s="741">
        <v>562</v>
      </c>
      <c r="M17" s="579">
        <v>42.065868263473057</v>
      </c>
      <c r="N17" s="741">
        <v>774</v>
      </c>
      <c r="O17" s="236">
        <v>57.93413173652695</v>
      </c>
      <c r="P17" s="227"/>
      <c r="Q17" s="239">
        <v>1123</v>
      </c>
      <c r="R17" s="753">
        <v>25.117423395213599</v>
      </c>
      <c r="S17" s="741">
        <v>635</v>
      </c>
      <c r="T17" s="579">
        <v>56.544968833481747</v>
      </c>
      <c r="U17" s="741">
        <v>488</v>
      </c>
      <c r="V17" s="236">
        <v>43.455031166518253</v>
      </c>
      <c r="W17" s="227"/>
      <c r="X17" s="239">
        <v>2012</v>
      </c>
      <c r="Y17" s="753">
        <v>45.001118318049656</v>
      </c>
      <c r="Z17" s="741">
        <v>1402</v>
      </c>
      <c r="AA17" s="579">
        <v>69.681908548707753</v>
      </c>
      <c r="AB17" s="741">
        <v>610</v>
      </c>
      <c r="AC17" s="236">
        <f t="shared" si="0"/>
        <v>30.318091451292243</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43190</v>
      </c>
      <c r="E18" s="740">
        <f t="shared" si="2"/>
        <v>27000</v>
      </c>
      <c r="F18" s="578">
        <f t="shared" si="3"/>
        <v>62.514470942347764</v>
      </c>
      <c r="G18" s="740">
        <f t="shared" si="4"/>
        <v>16190</v>
      </c>
      <c r="H18" s="238">
        <f t="shared" si="3"/>
        <v>37.485529057652236</v>
      </c>
      <c r="I18" s="227"/>
      <c r="J18" s="235">
        <f t="shared" si="5"/>
        <v>8451</v>
      </c>
      <c r="K18" s="752">
        <f t="shared" si="6"/>
        <v>19.567029404954852</v>
      </c>
      <c r="L18" s="746">
        <v>3588</v>
      </c>
      <c r="M18" s="749">
        <v>42.45651402200923</v>
      </c>
      <c r="N18" s="746">
        <v>4863</v>
      </c>
      <c r="O18" s="236">
        <v>57.54348597799077</v>
      </c>
      <c r="P18" s="227"/>
      <c r="Q18" s="235">
        <v>8143</v>
      </c>
      <c r="R18" s="752">
        <v>18.853901366056959</v>
      </c>
      <c r="S18" s="746">
        <v>4756</v>
      </c>
      <c r="T18" s="749">
        <v>58.405992877317949</v>
      </c>
      <c r="U18" s="746">
        <v>3387</v>
      </c>
      <c r="V18" s="236">
        <v>41.594007122682058</v>
      </c>
      <c r="W18" s="227"/>
      <c r="X18" s="235">
        <v>26596</v>
      </c>
      <c r="Y18" s="752">
        <v>61.579069228988189</v>
      </c>
      <c r="Z18" s="746">
        <v>18656</v>
      </c>
      <c r="AA18" s="749">
        <v>70.145886599488648</v>
      </c>
      <c r="AB18" s="746">
        <v>7940</v>
      </c>
      <c r="AC18" s="236">
        <f t="shared" si="0"/>
        <v>29.854113400511356</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25598</v>
      </c>
      <c r="E19" s="740">
        <f t="shared" si="2"/>
        <v>16863</v>
      </c>
      <c r="F19" s="578">
        <f t="shared" si="3"/>
        <v>65.876240331275881</v>
      </c>
      <c r="G19" s="740">
        <f t="shared" si="4"/>
        <v>8735</v>
      </c>
      <c r="H19" s="238">
        <f t="shared" si="3"/>
        <v>34.123759668724119</v>
      </c>
      <c r="I19" s="227"/>
      <c r="J19" s="235">
        <f t="shared" si="5"/>
        <v>4922</v>
      </c>
      <c r="K19" s="752">
        <f t="shared" si="6"/>
        <v>19.228064692554106</v>
      </c>
      <c r="L19" s="746">
        <v>2111</v>
      </c>
      <c r="M19" s="749">
        <v>42.889069483949612</v>
      </c>
      <c r="N19" s="746">
        <v>2811</v>
      </c>
      <c r="O19" s="236">
        <v>57.110930516050388</v>
      </c>
      <c r="P19" s="227"/>
      <c r="Q19" s="235">
        <v>5290</v>
      </c>
      <c r="R19" s="752">
        <v>20.665677006016097</v>
      </c>
      <c r="S19" s="746">
        <v>3617</v>
      </c>
      <c r="T19" s="749">
        <v>68.374291115311919</v>
      </c>
      <c r="U19" s="746">
        <v>1673</v>
      </c>
      <c r="V19" s="236">
        <v>31.625708884688091</v>
      </c>
      <c r="W19" s="227"/>
      <c r="X19" s="235">
        <v>15386</v>
      </c>
      <c r="Y19" s="752">
        <v>60.106258301429804</v>
      </c>
      <c r="Z19" s="746">
        <v>11135</v>
      </c>
      <c r="AA19" s="749">
        <v>72.370986611204984</v>
      </c>
      <c r="AB19" s="746">
        <v>4251</v>
      </c>
      <c r="AC19" s="236">
        <f t="shared" si="0"/>
        <v>27.629013388795009</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112198</v>
      </c>
      <c r="E20" s="740">
        <f t="shared" si="2"/>
        <v>71639</v>
      </c>
      <c r="F20" s="578">
        <f t="shared" si="3"/>
        <v>63.850514269416571</v>
      </c>
      <c r="G20" s="740">
        <f t="shared" si="4"/>
        <v>40559</v>
      </c>
      <c r="H20" s="238">
        <f t="shared" si="3"/>
        <v>36.149485730583429</v>
      </c>
      <c r="I20" s="227"/>
      <c r="J20" s="235">
        <f t="shared" si="5"/>
        <v>29326</v>
      </c>
      <c r="K20" s="752">
        <f t="shared" si="6"/>
        <v>26.137720814987791</v>
      </c>
      <c r="L20" s="746">
        <v>13122</v>
      </c>
      <c r="M20" s="749">
        <v>44.74527722839801</v>
      </c>
      <c r="N20" s="746">
        <v>16204</v>
      </c>
      <c r="O20" s="236">
        <v>55.25472277160199</v>
      </c>
      <c r="P20" s="227"/>
      <c r="Q20" s="235">
        <v>26142</v>
      </c>
      <c r="R20" s="752">
        <v>23.299880568281075</v>
      </c>
      <c r="S20" s="746">
        <v>16825</v>
      </c>
      <c r="T20" s="749">
        <v>64.360033662305867</v>
      </c>
      <c r="U20" s="746">
        <v>9317</v>
      </c>
      <c r="V20" s="236">
        <v>35.639966337694133</v>
      </c>
      <c r="W20" s="227"/>
      <c r="X20" s="235">
        <v>56730</v>
      </c>
      <c r="Y20" s="752">
        <v>50.562398616731144</v>
      </c>
      <c r="Z20" s="746">
        <v>41692</v>
      </c>
      <c r="AA20" s="749">
        <v>73.491979552265121</v>
      </c>
      <c r="AB20" s="746">
        <v>15038</v>
      </c>
      <c r="AC20" s="236">
        <f t="shared" si="0"/>
        <v>26.508020447734886</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47525</v>
      </c>
      <c r="E21" s="740">
        <f t="shared" si="2"/>
        <v>28847</v>
      </c>
      <c r="F21" s="578">
        <f t="shared" si="3"/>
        <v>60.698579694897425</v>
      </c>
      <c r="G21" s="740">
        <f t="shared" si="4"/>
        <v>18678</v>
      </c>
      <c r="H21" s="238">
        <f t="shared" si="3"/>
        <v>39.301420305102582</v>
      </c>
      <c r="I21" s="227"/>
      <c r="J21" s="235">
        <f t="shared" si="5"/>
        <v>14947</v>
      </c>
      <c r="K21" s="752">
        <f t="shared" si="6"/>
        <v>31.450815360336666</v>
      </c>
      <c r="L21" s="746">
        <v>5838</v>
      </c>
      <c r="M21" s="749">
        <v>39.058004950826252</v>
      </c>
      <c r="N21" s="746">
        <v>9109</v>
      </c>
      <c r="O21" s="236">
        <v>60.941995049173748</v>
      </c>
      <c r="P21" s="227"/>
      <c r="Q21" s="235">
        <v>10832</v>
      </c>
      <c r="R21" s="752">
        <v>22.792214623882167</v>
      </c>
      <c r="S21" s="746">
        <v>7081</v>
      </c>
      <c r="T21" s="749">
        <v>65.371122599704577</v>
      </c>
      <c r="U21" s="746">
        <v>3751</v>
      </c>
      <c r="V21" s="236">
        <v>34.628877400295423</v>
      </c>
      <c r="W21" s="227"/>
      <c r="X21" s="235">
        <v>21746</v>
      </c>
      <c r="Y21" s="752">
        <v>45.756970015781171</v>
      </c>
      <c r="Z21" s="746">
        <v>15928</v>
      </c>
      <c r="AA21" s="749">
        <v>73.245654373218059</v>
      </c>
      <c r="AB21" s="746">
        <v>5818</v>
      </c>
      <c r="AC21" s="236">
        <f t="shared" si="0"/>
        <v>26.754345626781941</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13495</v>
      </c>
      <c r="E22" s="740">
        <f t="shared" si="2"/>
        <v>8660</v>
      </c>
      <c r="F22" s="578">
        <f t="shared" si="3"/>
        <v>64.171915524268258</v>
      </c>
      <c r="G22" s="740">
        <f t="shared" si="4"/>
        <v>4835</v>
      </c>
      <c r="H22" s="238">
        <f t="shared" si="3"/>
        <v>35.82808447573175</v>
      </c>
      <c r="I22" s="227"/>
      <c r="J22" s="235">
        <f t="shared" si="5"/>
        <v>3265</v>
      </c>
      <c r="K22" s="752">
        <f t="shared" si="6"/>
        <v>24.194145979992591</v>
      </c>
      <c r="L22" s="746">
        <v>1414</v>
      </c>
      <c r="M22" s="749">
        <v>43.307810107197547</v>
      </c>
      <c r="N22" s="746">
        <v>1851</v>
      </c>
      <c r="O22" s="236">
        <v>56.692189892802446</v>
      </c>
      <c r="P22" s="227"/>
      <c r="Q22" s="235">
        <v>3013</v>
      </c>
      <c r="R22" s="752">
        <v>22.326787699147832</v>
      </c>
      <c r="S22" s="746">
        <v>2063</v>
      </c>
      <c r="T22" s="749">
        <v>68.469963491536674</v>
      </c>
      <c r="U22" s="746">
        <v>950</v>
      </c>
      <c r="V22" s="236">
        <v>31.530036508463326</v>
      </c>
      <c r="W22" s="227"/>
      <c r="X22" s="235">
        <v>7217</v>
      </c>
      <c r="Y22" s="752">
        <v>53.47906632085958</v>
      </c>
      <c r="Z22" s="746">
        <v>5183</v>
      </c>
      <c r="AA22" s="749">
        <v>71.816544270472491</v>
      </c>
      <c r="AB22" s="746">
        <v>2034</v>
      </c>
      <c r="AC22" s="236">
        <f t="shared" si="0"/>
        <v>28.183455729527505</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22934</v>
      </c>
      <c r="E23" s="740">
        <f t="shared" si="2"/>
        <v>13989</v>
      </c>
      <c r="F23" s="578">
        <f t="shared" si="3"/>
        <v>60.996773349611935</v>
      </c>
      <c r="G23" s="740">
        <f t="shared" si="4"/>
        <v>8945</v>
      </c>
      <c r="H23" s="238">
        <f t="shared" si="3"/>
        <v>39.003226650388065</v>
      </c>
      <c r="I23" s="227"/>
      <c r="J23" s="235">
        <f t="shared" si="5"/>
        <v>7275</v>
      </c>
      <c r="K23" s="752">
        <f t="shared" si="6"/>
        <v>31.721461585419032</v>
      </c>
      <c r="L23" s="746">
        <v>2786</v>
      </c>
      <c r="M23" s="749">
        <v>38.295532646048109</v>
      </c>
      <c r="N23" s="746">
        <v>4489</v>
      </c>
      <c r="O23" s="236">
        <v>61.704467353951884</v>
      </c>
      <c r="P23" s="227"/>
      <c r="Q23" s="235">
        <v>4391</v>
      </c>
      <c r="R23" s="752">
        <v>19.146245748670097</v>
      </c>
      <c r="S23" s="746">
        <v>2747</v>
      </c>
      <c r="T23" s="749">
        <v>62.559781370986109</v>
      </c>
      <c r="U23" s="746">
        <v>1644</v>
      </c>
      <c r="V23" s="236">
        <v>37.440218629013891</v>
      </c>
      <c r="W23" s="227"/>
      <c r="X23" s="235">
        <v>11268</v>
      </c>
      <c r="Y23" s="752">
        <v>49.132292665910875</v>
      </c>
      <c r="Z23" s="746">
        <v>8456</v>
      </c>
      <c r="AA23" s="749">
        <v>75.044373446929356</v>
      </c>
      <c r="AB23" s="746">
        <v>2812</v>
      </c>
      <c r="AC23" s="236">
        <f t="shared" si="0"/>
        <v>24.955626553070644</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50829</v>
      </c>
      <c r="E24" s="740">
        <f t="shared" si="2"/>
        <v>34035</v>
      </c>
      <c r="F24" s="578">
        <f t="shared" si="3"/>
        <v>66.959806409726724</v>
      </c>
      <c r="G24" s="740">
        <f t="shared" si="4"/>
        <v>16794</v>
      </c>
      <c r="H24" s="238">
        <f t="shared" si="3"/>
        <v>33.040193590273269</v>
      </c>
      <c r="I24" s="227"/>
      <c r="J24" s="235">
        <f t="shared" si="5"/>
        <v>12553</v>
      </c>
      <c r="K24" s="752">
        <f t="shared" si="6"/>
        <v>24.696531507603929</v>
      </c>
      <c r="L24" s="746">
        <v>5892</v>
      </c>
      <c r="M24" s="749">
        <v>46.936987174380626</v>
      </c>
      <c r="N24" s="746">
        <v>6661</v>
      </c>
      <c r="O24" s="236">
        <v>53.063012825619374</v>
      </c>
      <c r="P24" s="227"/>
      <c r="Q24" s="235">
        <v>10804</v>
      </c>
      <c r="R24" s="752">
        <v>21.255582443093509</v>
      </c>
      <c r="S24" s="746">
        <v>7553</v>
      </c>
      <c r="T24" s="749">
        <v>69.909292854498347</v>
      </c>
      <c r="U24" s="746">
        <v>3251</v>
      </c>
      <c r="V24" s="236">
        <v>30.090707145501668</v>
      </c>
      <c r="W24" s="227"/>
      <c r="X24" s="235">
        <v>27472</v>
      </c>
      <c r="Y24" s="752">
        <v>54.047886049302562</v>
      </c>
      <c r="Z24" s="746">
        <v>20590</v>
      </c>
      <c r="AA24" s="749">
        <v>74.949039021549211</v>
      </c>
      <c r="AB24" s="746">
        <v>6882</v>
      </c>
      <c r="AC24" s="236">
        <f t="shared" si="0"/>
        <v>25.050960978450789</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12679</v>
      </c>
      <c r="E25" s="740">
        <f t="shared" si="2"/>
        <v>8003</v>
      </c>
      <c r="F25" s="578">
        <f t="shared" si="3"/>
        <v>63.120119883271556</v>
      </c>
      <c r="G25" s="740">
        <f t="shared" si="4"/>
        <v>4676</v>
      </c>
      <c r="H25" s="238">
        <f t="shared" si="3"/>
        <v>36.879880116728444</v>
      </c>
      <c r="I25" s="227"/>
      <c r="J25" s="235">
        <f t="shared" si="5"/>
        <v>3601</v>
      </c>
      <c r="K25" s="752">
        <f t="shared" si="6"/>
        <v>28.401293477403584</v>
      </c>
      <c r="L25" s="746">
        <v>1446</v>
      </c>
      <c r="M25" s="749">
        <v>40.155512357678425</v>
      </c>
      <c r="N25" s="746">
        <v>2155</v>
      </c>
      <c r="O25" s="236">
        <v>59.844487642321575</v>
      </c>
      <c r="P25" s="227"/>
      <c r="Q25" s="235">
        <v>3361</v>
      </c>
      <c r="R25" s="752">
        <v>26.508399716065934</v>
      </c>
      <c r="S25" s="746">
        <v>2404</v>
      </c>
      <c r="T25" s="749">
        <v>71.526331448973522</v>
      </c>
      <c r="U25" s="746">
        <v>957</v>
      </c>
      <c r="V25" s="236">
        <v>28.473668551026481</v>
      </c>
      <c r="W25" s="227"/>
      <c r="X25" s="235">
        <v>5717</v>
      </c>
      <c r="Y25" s="752">
        <v>45.090306806530485</v>
      </c>
      <c r="Z25" s="746">
        <v>4153</v>
      </c>
      <c r="AA25" s="749">
        <v>72.642994577575649</v>
      </c>
      <c r="AB25" s="746">
        <v>1564</v>
      </c>
      <c r="AC25" s="236">
        <f t="shared" si="0"/>
        <v>27.357005422424347</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6472</v>
      </c>
      <c r="E26" s="742">
        <f t="shared" si="2"/>
        <v>3965</v>
      </c>
      <c r="F26" s="580">
        <f t="shared" si="3"/>
        <v>61.263906056860321</v>
      </c>
      <c r="G26" s="742">
        <f t="shared" si="4"/>
        <v>2507</v>
      </c>
      <c r="H26" s="238">
        <f t="shared" si="3"/>
        <v>38.736093943139679</v>
      </c>
      <c r="I26" s="227"/>
      <c r="J26" s="239">
        <f t="shared" si="5"/>
        <v>1594</v>
      </c>
      <c r="K26" s="753">
        <f t="shared" si="6"/>
        <v>24.629171817058097</v>
      </c>
      <c r="L26" s="741">
        <v>653</v>
      </c>
      <c r="M26" s="579">
        <v>40.966122961104141</v>
      </c>
      <c r="N26" s="741">
        <v>941</v>
      </c>
      <c r="O26" s="236">
        <v>59.033877038895852</v>
      </c>
      <c r="P26" s="227"/>
      <c r="Q26" s="239">
        <v>1294</v>
      </c>
      <c r="R26" s="753">
        <v>19.993819530284302</v>
      </c>
      <c r="S26" s="741">
        <v>730</v>
      </c>
      <c r="T26" s="579">
        <v>56.414219474497685</v>
      </c>
      <c r="U26" s="741">
        <v>564</v>
      </c>
      <c r="V26" s="236">
        <v>43.585780525502315</v>
      </c>
      <c r="W26" s="227"/>
      <c r="X26" s="239">
        <v>3584</v>
      </c>
      <c r="Y26" s="753">
        <v>55.377008652657601</v>
      </c>
      <c r="Z26" s="741">
        <v>2582</v>
      </c>
      <c r="AA26" s="579">
        <v>72.042410714285708</v>
      </c>
      <c r="AB26" s="741">
        <v>1002</v>
      </c>
      <c r="AC26" s="236">
        <f t="shared" si="0"/>
        <v>27.957589285714285</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34424</v>
      </c>
      <c r="E27" s="742">
        <f t="shared" si="2"/>
        <v>20308</v>
      </c>
      <c r="F27" s="580">
        <f t="shared" si="3"/>
        <v>58.993725307924706</v>
      </c>
      <c r="G27" s="742">
        <f t="shared" si="4"/>
        <v>14116</v>
      </c>
      <c r="H27" s="238">
        <f t="shared" si="3"/>
        <v>41.006274692075294</v>
      </c>
      <c r="I27" s="227"/>
      <c r="J27" s="239">
        <f t="shared" si="5"/>
        <v>10671</v>
      </c>
      <c r="K27" s="753">
        <f t="shared" si="6"/>
        <v>30.99872182198466</v>
      </c>
      <c r="L27" s="741">
        <v>4167</v>
      </c>
      <c r="M27" s="579">
        <v>39.049761034579703</v>
      </c>
      <c r="N27" s="741">
        <v>6504</v>
      </c>
      <c r="O27" s="236">
        <v>60.950238965420297</v>
      </c>
      <c r="P27" s="227"/>
      <c r="Q27" s="239">
        <v>7073</v>
      </c>
      <c r="R27" s="753">
        <v>20.546711596560538</v>
      </c>
      <c r="S27" s="741">
        <v>4113</v>
      </c>
      <c r="T27" s="579">
        <v>58.150713982751313</v>
      </c>
      <c r="U27" s="741">
        <v>2960</v>
      </c>
      <c r="V27" s="236">
        <v>41.849286017248694</v>
      </c>
      <c r="W27" s="227"/>
      <c r="X27" s="239">
        <v>16680</v>
      </c>
      <c r="Y27" s="753">
        <v>48.454566581454799</v>
      </c>
      <c r="Z27" s="741">
        <v>12028</v>
      </c>
      <c r="AA27" s="579">
        <v>72.110311750599521</v>
      </c>
      <c r="AB27" s="741">
        <v>4652</v>
      </c>
      <c r="AC27" s="236">
        <f t="shared" si="0"/>
        <v>27.889688249400479</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3659</v>
      </c>
      <c r="E28" s="742">
        <f t="shared" si="2"/>
        <v>2402</v>
      </c>
      <c r="F28" s="580">
        <f t="shared" si="3"/>
        <v>65.646351462148118</v>
      </c>
      <c r="G28" s="742">
        <f t="shared" si="4"/>
        <v>1257</v>
      </c>
      <c r="H28" s="244">
        <f t="shared" si="3"/>
        <v>34.353648537851875</v>
      </c>
      <c r="I28" s="227"/>
      <c r="J28" s="239">
        <f t="shared" si="5"/>
        <v>515</v>
      </c>
      <c r="K28" s="753">
        <f t="shared" si="6"/>
        <v>14.074883848045912</v>
      </c>
      <c r="L28" s="741">
        <v>218</v>
      </c>
      <c r="M28" s="579">
        <v>42.33009708737864</v>
      </c>
      <c r="N28" s="741">
        <v>297</v>
      </c>
      <c r="O28" s="243">
        <v>57.66990291262136</v>
      </c>
      <c r="P28" s="227"/>
      <c r="Q28" s="239">
        <v>836</v>
      </c>
      <c r="R28" s="753">
        <v>22.847772615468706</v>
      </c>
      <c r="S28" s="741">
        <v>537</v>
      </c>
      <c r="T28" s="579">
        <v>64.234449760765557</v>
      </c>
      <c r="U28" s="741">
        <v>299</v>
      </c>
      <c r="V28" s="243">
        <v>35.76555023923445</v>
      </c>
      <c r="W28" s="227"/>
      <c r="X28" s="239">
        <v>2308</v>
      </c>
      <c r="Y28" s="753">
        <v>63.077343536485373</v>
      </c>
      <c r="Z28" s="741">
        <v>1647</v>
      </c>
      <c r="AA28" s="579">
        <v>71.360485268630853</v>
      </c>
      <c r="AB28" s="741">
        <v>661</v>
      </c>
      <c r="AC28" s="243">
        <f t="shared" si="0"/>
        <v>28.639514731369154</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1007</v>
      </c>
      <c r="E29" s="743">
        <f t="shared" si="2"/>
        <v>566</v>
      </c>
      <c r="F29" s="581">
        <f t="shared" si="3"/>
        <v>56.206554121151939</v>
      </c>
      <c r="G29" s="743">
        <f t="shared" si="4"/>
        <v>441</v>
      </c>
      <c r="H29" s="249">
        <f t="shared" si="3"/>
        <v>43.793445878848061</v>
      </c>
      <c r="I29" s="227"/>
      <c r="J29" s="246">
        <f t="shared" si="5"/>
        <v>500</v>
      </c>
      <c r="K29" s="754">
        <f t="shared" si="6"/>
        <v>49.652432969215496</v>
      </c>
      <c r="L29" s="747">
        <v>188</v>
      </c>
      <c r="M29" s="750">
        <v>37.6</v>
      </c>
      <c r="N29" s="747">
        <v>312</v>
      </c>
      <c r="O29" s="247">
        <v>62.4</v>
      </c>
      <c r="P29" s="227"/>
      <c r="Q29" s="246">
        <v>202</v>
      </c>
      <c r="R29" s="754">
        <v>20.059582919563059</v>
      </c>
      <c r="S29" s="747">
        <v>142</v>
      </c>
      <c r="T29" s="750">
        <v>70.297029702970292</v>
      </c>
      <c r="U29" s="747">
        <v>60</v>
      </c>
      <c r="V29" s="247">
        <v>29.702970297029701</v>
      </c>
      <c r="W29" s="227"/>
      <c r="X29" s="246">
        <v>305</v>
      </c>
      <c r="Y29" s="754">
        <v>30.287984111221451</v>
      </c>
      <c r="Z29" s="747">
        <v>236</v>
      </c>
      <c r="AA29" s="750">
        <v>77.377049180327873</v>
      </c>
      <c r="AB29" s="747">
        <v>69</v>
      </c>
      <c r="AC29" s="247">
        <f t="shared" si="0"/>
        <v>22.622950819672131</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515590</v>
      </c>
      <c r="E31" s="744">
        <f>L31+S31+Z31</f>
        <v>327018</v>
      </c>
      <c r="F31" s="410">
        <f>E31/$D31*100</f>
        <v>63.425978005779783</v>
      </c>
      <c r="G31" s="744">
        <f>N31+U31+AB31</f>
        <v>188572</v>
      </c>
      <c r="H31" s="256">
        <f>G31/$D31*100</f>
        <v>36.57402199422021</v>
      </c>
      <c r="I31" s="212"/>
      <c r="J31" s="254">
        <f>SUM(J12:J29)</f>
        <v>134783</v>
      </c>
      <c r="K31" s="755">
        <f>J31/$D31*100</f>
        <v>26.141507787195252</v>
      </c>
      <c r="L31" s="744">
        <f>SUM(L12:L29)</f>
        <v>57570</v>
      </c>
      <c r="M31" s="410">
        <f t="shared" ref="M13:O31" si="7">L31/$J31*100</f>
        <v>42.713101800672192</v>
      </c>
      <c r="N31" s="744">
        <f>SUM(N12:N29)</f>
        <v>77213</v>
      </c>
      <c r="O31" s="255">
        <f t="shared" si="7"/>
        <v>57.286898199327808</v>
      </c>
      <c r="P31" s="212"/>
      <c r="Q31" s="254">
        <f>SUM(Q12:Q29)</f>
        <v>117437</v>
      </c>
      <c r="R31" s="755">
        <f>Q31/$D31*100</f>
        <v>22.777206695242345</v>
      </c>
      <c r="S31" s="744">
        <f>SUM(S12:S29)</f>
        <v>77550</v>
      </c>
      <c r="T31" s="410">
        <f>S31/$Q31*100</f>
        <v>66.035406217801878</v>
      </c>
      <c r="U31" s="744">
        <f>SUM(U12:U29)</f>
        <v>39887</v>
      </c>
      <c r="V31" s="255">
        <f>U31/$Q31*100</f>
        <v>33.964593782198115</v>
      </c>
      <c r="W31" s="212"/>
      <c r="X31" s="254">
        <f>SUM(X12:X29)</f>
        <v>263370</v>
      </c>
      <c r="Y31" s="755">
        <f>X31/$D31*100</f>
        <v>51.081285517562399</v>
      </c>
      <c r="Z31" s="744">
        <f>SUM(Z12:Z29)</f>
        <v>191898</v>
      </c>
      <c r="AA31" s="410">
        <f>Z31/$X31*100</f>
        <v>72.862512814671376</v>
      </c>
      <c r="AB31" s="744">
        <f>SUM(AB12:AB29)</f>
        <v>71472</v>
      </c>
      <c r="AC31" s="255">
        <f>AB31/$X31*100</f>
        <v>27.137487185328624</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3"/>
      <c r="C34" s="1053"/>
      <c r="D34" s="1053"/>
      <c r="E34" s="1053"/>
      <c r="F34" s="1053"/>
      <c r="G34" s="1053"/>
      <c r="H34" s="1053"/>
    </row>
    <row r="35" spans="2:14" ht="29.25" customHeight="1" x14ac:dyDescent="0.2">
      <c r="B35" s="1075"/>
      <c r="C35" s="1075"/>
      <c r="D35" s="1075"/>
      <c r="E35" s="737"/>
      <c r="F35" s="737"/>
      <c r="G35" s="737"/>
      <c r="H35" s="263"/>
      <c r="I35" s="263"/>
      <c r="J35" s="263"/>
      <c r="K35" s="263"/>
      <c r="L35" s="263"/>
      <c r="M35" s="263"/>
      <c r="N35" s="263"/>
    </row>
    <row r="36" spans="2:14" ht="4.5" customHeight="1" x14ac:dyDescent="0.2">
      <c r="B36" s="1076"/>
      <c r="C36" s="1076"/>
      <c r="D36" s="1076"/>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121</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4"/>
      <c r="C2" s="1054"/>
    </row>
    <row r="3" spans="1:53" s="209" customFormat="1" ht="4.5" customHeight="1" x14ac:dyDescent="0.2">
      <c r="B3" s="1055"/>
      <c r="C3" s="1055"/>
    </row>
    <row r="4" spans="1:53" s="209" customFormat="1" ht="17.25" customHeight="1" x14ac:dyDescent="0.2">
      <c r="A4" s="1055" t="s">
        <v>419</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row>
    <row r="5" spans="1:53"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53" s="209" customFormat="1" ht="6" customHeight="1" x14ac:dyDescent="0.2"/>
    <row r="7" spans="1:53" s="214" customFormat="1" ht="12.75" customHeight="1" x14ac:dyDescent="0.2">
      <c r="A7" s="210"/>
      <c r="B7" s="1057" t="s">
        <v>15</v>
      </c>
      <c r="C7" s="212"/>
      <c r="D7" s="1060" t="s">
        <v>247</v>
      </c>
      <c r="E7" s="1061"/>
      <c r="F7" s="1061"/>
      <c r="G7" s="1061"/>
      <c r="H7" s="1061"/>
      <c r="I7" s="569"/>
      <c r="J7" s="1064"/>
      <c r="K7" s="1064"/>
      <c r="L7" s="1064"/>
      <c r="M7" s="1064"/>
      <c r="N7" s="1064"/>
      <c r="O7" s="1064"/>
      <c r="P7" s="569"/>
      <c r="Q7" s="1064"/>
      <c r="R7" s="1064"/>
      <c r="S7" s="1064"/>
      <c r="T7" s="1064"/>
      <c r="U7" s="1064"/>
      <c r="V7" s="1064"/>
      <c r="W7" s="569"/>
      <c r="X7" s="1064"/>
      <c r="Y7" s="1064"/>
      <c r="Z7" s="1064"/>
      <c r="AA7" s="1064"/>
      <c r="AB7" s="1064"/>
      <c r="AC7" s="1065"/>
      <c r="AD7" s="431"/>
      <c r="AE7" s="431"/>
      <c r="AF7" s="432"/>
      <c r="AG7" s="432"/>
      <c r="AH7" s="432"/>
      <c r="AI7" s="432"/>
      <c r="AJ7" s="432"/>
      <c r="AK7" s="432"/>
      <c r="AL7" s="433"/>
    </row>
    <row r="8" spans="1:53" s="214" customFormat="1" ht="25.5" customHeight="1" x14ac:dyDescent="0.2">
      <c r="A8" s="210"/>
      <c r="B8" s="1058"/>
      <c r="C8" s="212"/>
      <c r="D8" s="1062"/>
      <c r="E8" s="1063"/>
      <c r="F8" s="1063"/>
      <c r="G8" s="1063"/>
      <c r="H8" s="1063"/>
      <c r="I8" s="502"/>
      <c r="J8" s="1066" t="s">
        <v>248</v>
      </c>
      <c r="K8" s="1064"/>
      <c r="L8" s="1064"/>
      <c r="M8" s="1064"/>
      <c r="N8" s="1064"/>
      <c r="O8" s="1065"/>
      <c r="P8" s="212"/>
      <c r="Q8" s="1066" t="s">
        <v>249</v>
      </c>
      <c r="R8" s="1064"/>
      <c r="S8" s="1064"/>
      <c r="T8" s="1064"/>
      <c r="U8" s="1064"/>
      <c r="V8" s="1065"/>
      <c r="W8" s="212"/>
      <c r="X8" s="1066" t="s">
        <v>250</v>
      </c>
      <c r="Y8" s="1064"/>
      <c r="Z8" s="1064"/>
      <c r="AA8" s="1064"/>
      <c r="AB8" s="1064"/>
      <c r="AC8" s="1065"/>
      <c r="AD8" s="431"/>
      <c r="AE8" s="431"/>
      <c r="AF8" s="432"/>
      <c r="AG8" s="432"/>
      <c r="AH8" s="432"/>
      <c r="AI8" s="432"/>
      <c r="AJ8" s="432"/>
      <c r="AK8" s="432"/>
      <c r="AL8" s="433"/>
    </row>
    <row r="9" spans="1:53" s="214" customFormat="1" ht="21.75" customHeight="1" x14ac:dyDescent="0.2">
      <c r="A9" s="210"/>
      <c r="B9" s="1058"/>
      <c r="C9" s="212"/>
      <c r="D9" s="1067" t="s">
        <v>12</v>
      </c>
      <c r="E9" s="1048" t="s">
        <v>27</v>
      </c>
      <c r="F9" s="1049"/>
      <c r="G9" s="1049" t="s">
        <v>26</v>
      </c>
      <c r="H9" s="1050"/>
      <c r="I9" s="212"/>
      <c r="J9" s="1051" t="s">
        <v>12</v>
      </c>
      <c r="K9" s="1046" t="s">
        <v>230</v>
      </c>
      <c r="L9" s="1048" t="s">
        <v>27</v>
      </c>
      <c r="M9" s="1049"/>
      <c r="N9" s="1049" t="s">
        <v>26</v>
      </c>
      <c r="O9" s="1050"/>
      <c r="P9" s="212"/>
      <c r="Q9" s="1051" t="s">
        <v>12</v>
      </c>
      <c r="R9" s="1046" t="s">
        <v>230</v>
      </c>
      <c r="S9" s="1048" t="s">
        <v>27</v>
      </c>
      <c r="T9" s="1049"/>
      <c r="U9" s="1049" t="s">
        <v>26</v>
      </c>
      <c r="V9" s="1050"/>
      <c r="W9" s="212"/>
      <c r="X9" s="1051" t="s">
        <v>12</v>
      </c>
      <c r="Y9" s="1046" t="s">
        <v>230</v>
      </c>
      <c r="Z9" s="1048" t="s">
        <v>27</v>
      </c>
      <c r="AA9" s="1049"/>
      <c r="AB9" s="1049" t="s">
        <v>26</v>
      </c>
      <c r="AC9" s="1050"/>
      <c r="AD9" s="431"/>
      <c r="AE9" s="431"/>
      <c r="AF9" s="432"/>
      <c r="AG9" s="432"/>
      <c r="AH9" s="432"/>
      <c r="AI9" s="432"/>
      <c r="AJ9" s="432"/>
      <c r="AK9" s="432"/>
      <c r="AL9" s="433"/>
    </row>
    <row r="10" spans="1:53" s="220" customFormat="1" ht="44.25" customHeight="1" x14ac:dyDescent="0.2">
      <c r="A10" s="215"/>
      <c r="B10" s="1059"/>
      <c r="C10" s="217"/>
      <c r="D10" s="1068"/>
      <c r="E10" s="409" t="s">
        <v>12</v>
      </c>
      <c r="F10" s="409" t="s">
        <v>230</v>
      </c>
      <c r="G10" s="409" t="s">
        <v>12</v>
      </c>
      <c r="H10" s="219" t="s">
        <v>230</v>
      </c>
      <c r="I10" s="217"/>
      <c r="J10" s="1052"/>
      <c r="K10" s="1047"/>
      <c r="L10" s="409" t="s">
        <v>12</v>
      </c>
      <c r="M10" s="409" t="s">
        <v>231</v>
      </c>
      <c r="N10" s="409" t="s">
        <v>12</v>
      </c>
      <c r="O10" s="219" t="s">
        <v>231</v>
      </c>
      <c r="P10" s="217"/>
      <c r="Q10" s="1052"/>
      <c r="R10" s="1047"/>
      <c r="S10" s="409" t="s">
        <v>12</v>
      </c>
      <c r="T10" s="409" t="s">
        <v>231</v>
      </c>
      <c r="U10" s="409" t="s">
        <v>12</v>
      </c>
      <c r="V10" s="219" t="s">
        <v>231</v>
      </c>
      <c r="W10" s="217"/>
      <c r="X10" s="1052"/>
      <c r="Y10" s="1047"/>
      <c r="Z10" s="409" t="s">
        <v>12</v>
      </c>
      <c r="AA10" s="409" t="s">
        <v>231</v>
      </c>
      <c r="AB10" s="409" t="s">
        <v>12</v>
      </c>
      <c r="AC10" s="219" t="s">
        <v>231</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67880</v>
      </c>
      <c r="E12" s="739">
        <f>L12+S12+Z12</f>
        <v>41952</v>
      </c>
      <c r="F12" s="748">
        <f>E12/$D12*100</f>
        <v>61.803182086034184</v>
      </c>
      <c r="G12" s="739">
        <f>N12+U12+AB12</f>
        <v>25928</v>
      </c>
      <c r="H12" s="231">
        <f>G12/$D12*100</f>
        <v>38.196817913965816</v>
      </c>
      <c r="I12" s="227"/>
      <c r="J12" s="228">
        <f>L12+N12</f>
        <v>17916</v>
      </c>
      <c r="K12" s="751">
        <f>J12/$D12*100</f>
        <v>26.393635827931643</v>
      </c>
      <c r="L12" s="745">
        <v>8856</v>
      </c>
      <c r="M12" s="748">
        <v>49.430676490288015</v>
      </c>
      <c r="N12" s="745">
        <v>9060</v>
      </c>
      <c r="O12" s="229">
        <v>50.569323509711992</v>
      </c>
      <c r="P12" s="227"/>
      <c r="Q12" s="228">
        <v>23115</v>
      </c>
      <c r="R12" s="751">
        <v>34.05274012964054</v>
      </c>
      <c r="S12" s="745">
        <v>15966</v>
      </c>
      <c r="T12" s="748">
        <v>69.072031148604808</v>
      </c>
      <c r="U12" s="745">
        <v>7149</v>
      </c>
      <c r="V12" s="229">
        <v>30.9279688513952</v>
      </c>
      <c r="W12" s="227"/>
      <c r="X12" s="228">
        <v>26849</v>
      </c>
      <c r="Y12" s="751">
        <v>39.553624042427813</v>
      </c>
      <c r="Z12" s="745">
        <v>17130</v>
      </c>
      <c r="AA12" s="748">
        <v>63.80125889232373</v>
      </c>
      <c r="AB12" s="745">
        <v>9719</v>
      </c>
      <c r="AC12" s="229">
        <f t="shared" ref="AC12:AC29" si="0">AB12/$X12*100</f>
        <v>36.198741107676263</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7856</v>
      </c>
      <c r="E13" s="740">
        <f t="shared" ref="E13:E29" si="2">L13+S13+Z13</f>
        <v>4952</v>
      </c>
      <c r="F13" s="578">
        <f t="shared" ref="F13:H29" si="3">E13/$D13*100</f>
        <v>63.034623217922601</v>
      </c>
      <c r="G13" s="740">
        <f t="shared" ref="G13:G29" si="4">N13+U13+AB13</f>
        <v>2904</v>
      </c>
      <c r="H13" s="238">
        <f t="shared" si="3"/>
        <v>36.965376782077392</v>
      </c>
      <c r="I13" s="227"/>
      <c r="J13" s="235">
        <f t="shared" ref="J13:J29" si="5">L13+N13</f>
        <v>1473</v>
      </c>
      <c r="K13" s="752">
        <f t="shared" ref="K13:K29" si="6">J13/$D13*100</f>
        <v>18.75</v>
      </c>
      <c r="L13" s="746">
        <v>686</v>
      </c>
      <c r="M13" s="749">
        <v>46.571622539035978</v>
      </c>
      <c r="N13" s="746">
        <v>787</v>
      </c>
      <c r="O13" s="236">
        <v>53.428377460964015</v>
      </c>
      <c r="P13" s="227"/>
      <c r="Q13" s="235">
        <v>1769</v>
      </c>
      <c r="R13" s="752">
        <v>22.517820773930751</v>
      </c>
      <c r="S13" s="746">
        <v>1162</v>
      </c>
      <c r="T13" s="749">
        <v>65.686828716789151</v>
      </c>
      <c r="U13" s="746">
        <v>607</v>
      </c>
      <c r="V13" s="236">
        <v>34.313171283210849</v>
      </c>
      <c r="W13" s="227"/>
      <c r="X13" s="235">
        <v>4614</v>
      </c>
      <c r="Y13" s="752">
        <v>58.732179226069249</v>
      </c>
      <c r="Z13" s="746">
        <v>3104</v>
      </c>
      <c r="AA13" s="749">
        <v>67.273515387949729</v>
      </c>
      <c r="AB13" s="746">
        <v>1510</v>
      </c>
      <c r="AC13" s="236">
        <f t="shared" si="0"/>
        <v>32.726484612050285</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8444</v>
      </c>
      <c r="E14" s="740">
        <f t="shared" si="2"/>
        <v>5451</v>
      </c>
      <c r="F14" s="578">
        <f t="shared" si="3"/>
        <v>64.554713405968727</v>
      </c>
      <c r="G14" s="740">
        <f t="shared" si="4"/>
        <v>2993</v>
      </c>
      <c r="H14" s="238">
        <f t="shared" si="3"/>
        <v>35.445286594031266</v>
      </c>
      <c r="I14" s="227"/>
      <c r="J14" s="235">
        <f t="shared" si="5"/>
        <v>1705</v>
      </c>
      <c r="K14" s="752">
        <f t="shared" si="6"/>
        <v>20.191852202747512</v>
      </c>
      <c r="L14" s="746">
        <v>805</v>
      </c>
      <c r="M14" s="749">
        <v>47.214076246334315</v>
      </c>
      <c r="N14" s="746">
        <v>900</v>
      </c>
      <c r="O14" s="236">
        <v>52.785923753665685</v>
      </c>
      <c r="P14" s="227"/>
      <c r="Q14" s="235">
        <v>2154</v>
      </c>
      <c r="R14" s="752">
        <v>25.509237328280438</v>
      </c>
      <c r="S14" s="746">
        <v>1420</v>
      </c>
      <c r="T14" s="749">
        <v>65.923862581244194</v>
      </c>
      <c r="U14" s="746">
        <v>734</v>
      </c>
      <c r="V14" s="236">
        <v>34.076137418755806</v>
      </c>
      <c r="W14" s="227"/>
      <c r="X14" s="235">
        <v>4585</v>
      </c>
      <c r="Y14" s="752">
        <v>54.298910468972053</v>
      </c>
      <c r="Z14" s="746">
        <v>3226</v>
      </c>
      <c r="AA14" s="749">
        <v>70.359869138495085</v>
      </c>
      <c r="AB14" s="746">
        <v>1359</v>
      </c>
      <c r="AC14" s="236">
        <f t="shared" si="0"/>
        <v>29.640130861504911</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6529</v>
      </c>
      <c r="E15" s="740">
        <f t="shared" si="2"/>
        <v>3882</v>
      </c>
      <c r="F15" s="578">
        <f t="shared" si="3"/>
        <v>59.457803645274929</v>
      </c>
      <c r="G15" s="740">
        <f t="shared" si="4"/>
        <v>2647</v>
      </c>
      <c r="H15" s="238">
        <f t="shared" si="3"/>
        <v>40.542196354725071</v>
      </c>
      <c r="I15" s="227"/>
      <c r="J15" s="235">
        <f t="shared" si="5"/>
        <v>2246</v>
      </c>
      <c r="K15" s="752">
        <f t="shared" si="6"/>
        <v>34.400367590748964</v>
      </c>
      <c r="L15" s="746">
        <v>1037</v>
      </c>
      <c r="M15" s="749">
        <v>46.170970614425642</v>
      </c>
      <c r="N15" s="746">
        <v>1209</v>
      </c>
      <c r="O15" s="236">
        <v>53.829029385574358</v>
      </c>
      <c r="P15" s="227"/>
      <c r="Q15" s="235">
        <v>1715</v>
      </c>
      <c r="R15" s="752">
        <v>26.267422269872874</v>
      </c>
      <c r="S15" s="746">
        <v>1107</v>
      </c>
      <c r="T15" s="749">
        <v>64.548104956268233</v>
      </c>
      <c r="U15" s="746">
        <v>608</v>
      </c>
      <c r="V15" s="236">
        <v>35.451895043731781</v>
      </c>
      <c r="W15" s="227"/>
      <c r="X15" s="235">
        <v>2568</v>
      </c>
      <c r="Y15" s="752">
        <v>39.332210139378162</v>
      </c>
      <c r="Z15" s="746">
        <v>1738</v>
      </c>
      <c r="AA15" s="749">
        <v>67.679127725856702</v>
      </c>
      <c r="AB15" s="746">
        <v>830</v>
      </c>
      <c r="AC15" s="236">
        <f t="shared" si="0"/>
        <v>32.320872274143305</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5730</v>
      </c>
      <c r="E16" s="740">
        <f t="shared" si="2"/>
        <v>3283</v>
      </c>
      <c r="F16" s="578">
        <f t="shared" si="3"/>
        <v>57.294938917975571</v>
      </c>
      <c r="G16" s="740">
        <f t="shared" si="4"/>
        <v>2447</v>
      </c>
      <c r="H16" s="238">
        <f t="shared" si="3"/>
        <v>42.705061082024429</v>
      </c>
      <c r="I16" s="227"/>
      <c r="J16" s="235">
        <f t="shared" si="5"/>
        <v>1928</v>
      </c>
      <c r="K16" s="752">
        <f t="shared" si="6"/>
        <v>33.647469458987786</v>
      </c>
      <c r="L16" s="746">
        <v>810</v>
      </c>
      <c r="M16" s="749">
        <v>42.012448132780086</v>
      </c>
      <c r="N16" s="746">
        <v>1118</v>
      </c>
      <c r="O16" s="236">
        <v>57.987551867219921</v>
      </c>
      <c r="P16" s="227"/>
      <c r="Q16" s="235">
        <v>1455</v>
      </c>
      <c r="R16" s="752">
        <v>25.392670157068064</v>
      </c>
      <c r="S16" s="746">
        <v>893</v>
      </c>
      <c r="T16" s="749">
        <v>61.374570446735397</v>
      </c>
      <c r="U16" s="746">
        <v>562</v>
      </c>
      <c r="V16" s="236">
        <v>38.62542955326461</v>
      </c>
      <c r="W16" s="227"/>
      <c r="X16" s="235">
        <v>2347</v>
      </c>
      <c r="Y16" s="752">
        <v>40.959860383944154</v>
      </c>
      <c r="Z16" s="746">
        <v>1580</v>
      </c>
      <c r="AA16" s="749">
        <v>67.319982956966342</v>
      </c>
      <c r="AB16" s="746">
        <v>767</v>
      </c>
      <c r="AC16" s="236">
        <f t="shared" si="0"/>
        <v>32.680017043033658</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3997</v>
      </c>
      <c r="E17" s="741">
        <f t="shared" si="2"/>
        <v>2330</v>
      </c>
      <c r="F17" s="579">
        <f t="shared" si="3"/>
        <v>58.293720290217664</v>
      </c>
      <c r="G17" s="741">
        <f t="shared" si="4"/>
        <v>1667</v>
      </c>
      <c r="H17" s="238">
        <f t="shared" si="3"/>
        <v>41.706279709782336</v>
      </c>
      <c r="I17" s="227"/>
      <c r="J17" s="239">
        <f t="shared" si="5"/>
        <v>1589</v>
      </c>
      <c r="K17" s="753">
        <f t="shared" si="6"/>
        <v>39.754816112084065</v>
      </c>
      <c r="L17" s="741">
        <v>745</v>
      </c>
      <c r="M17" s="579">
        <v>46.884833228445565</v>
      </c>
      <c r="N17" s="741">
        <v>844</v>
      </c>
      <c r="O17" s="236">
        <v>53.115166771554435</v>
      </c>
      <c r="P17" s="227"/>
      <c r="Q17" s="239">
        <v>876</v>
      </c>
      <c r="R17" s="753">
        <v>21.916437327995997</v>
      </c>
      <c r="S17" s="741">
        <v>559</v>
      </c>
      <c r="T17" s="579">
        <v>63.812785388127857</v>
      </c>
      <c r="U17" s="741">
        <v>317</v>
      </c>
      <c r="V17" s="236">
        <v>36.18721461187215</v>
      </c>
      <c r="W17" s="227"/>
      <c r="X17" s="239">
        <v>1532</v>
      </c>
      <c r="Y17" s="753">
        <v>38.328746559919942</v>
      </c>
      <c r="Z17" s="741">
        <v>1026</v>
      </c>
      <c r="AA17" s="579">
        <v>66.971279373368148</v>
      </c>
      <c r="AB17" s="741">
        <v>506</v>
      </c>
      <c r="AC17" s="236">
        <f t="shared" si="0"/>
        <v>33.028720626631852</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24837</v>
      </c>
      <c r="E18" s="740">
        <f t="shared" si="2"/>
        <v>14293</v>
      </c>
      <c r="F18" s="578">
        <f t="shared" si="3"/>
        <v>57.547207794822242</v>
      </c>
      <c r="G18" s="740">
        <f t="shared" si="4"/>
        <v>10544</v>
      </c>
      <c r="H18" s="238">
        <f t="shared" si="3"/>
        <v>42.452792205177758</v>
      </c>
      <c r="I18" s="227"/>
      <c r="J18" s="235">
        <f t="shared" si="5"/>
        <v>5267</v>
      </c>
      <c r="K18" s="752">
        <f t="shared" si="6"/>
        <v>21.206264846801144</v>
      </c>
      <c r="L18" s="746">
        <v>2215</v>
      </c>
      <c r="M18" s="749">
        <v>42.054300360736661</v>
      </c>
      <c r="N18" s="746">
        <v>3052</v>
      </c>
      <c r="O18" s="236">
        <v>57.945699639263339</v>
      </c>
      <c r="P18" s="227"/>
      <c r="Q18" s="235">
        <v>5070</v>
      </c>
      <c r="R18" s="752">
        <v>20.413093368764343</v>
      </c>
      <c r="S18" s="746">
        <v>2970</v>
      </c>
      <c r="T18" s="749">
        <v>58.57988165680473</v>
      </c>
      <c r="U18" s="746">
        <v>2100</v>
      </c>
      <c r="V18" s="236">
        <v>41.42011834319527</v>
      </c>
      <c r="W18" s="227"/>
      <c r="X18" s="235">
        <v>14500</v>
      </c>
      <c r="Y18" s="752">
        <v>58.380641784434516</v>
      </c>
      <c r="Z18" s="746">
        <v>9108</v>
      </c>
      <c r="AA18" s="749">
        <v>62.813793103448276</v>
      </c>
      <c r="AB18" s="746">
        <v>5392</v>
      </c>
      <c r="AC18" s="236">
        <f t="shared" si="0"/>
        <v>37.186206896551724</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16814</v>
      </c>
      <c r="E19" s="740">
        <f t="shared" si="2"/>
        <v>10142</v>
      </c>
      <c r="F19" s="578">
        <f t="shared" si="3"/>
        <v>60.318781967408107</v>
      </c>
      <c r="G19" s="740">
        <f t="shared" si="4"/>
        <v>6672</v>
      </c>
      <c r="H19" s="238">
        <f t="shared" si="3"/>
        <v>39.681218032591886</v>
      </c>
      <c r="I19" s="227"/>
      <c r="J19" s="235">
        <f t="shared" si="5"/>
        <v>4124</v>
      </c>
      <c r="K19" s="752">
        <f t="shared" si="6"/>
        <v>24.527179731176403</v>
      </c>
      <c r="L19" s="746">
        <v>2009</v>
      </c>
      <c r="M19" s="749">
        <v>48.714839961202713</v>
      </c>
      <c r="N19" s="746">
        <v>2115</v>
      </c>
      <c r="O19" s="236">
        <v>51.285160038797287</v>
      </c>
      <c r="P19" s="227"/>
      <c r="Q19" s="235">
        <v>4413</v>
      </c>
      <c r="R19" s="752">
        <v>26.245985488283573</v>
      </c>
      <c r="S19" s="746">
        <v>2894</v>
      </c>
      <c r="T19" s="749">
        <v>65.578971221391342</v>
      </c>
      <c r="U19" s="746">
        <v>1519</v>
      </c>
      <c r="V19" s="236">
        <v>34.421028778608658</v>
      </c>
      <c r="W19" s="227"/>
      <c r="X19" s="235">
        <v>8277</v>
      </c>
      <c r="Y19" s="752">
        <v>49.226834780540024</v>
      </c>
      <c r="Z19" s="746">
        <v>5239</v>
      </c>
      <c r="AA19" s="749">
        <v>63.295880149812731</v>
      </c>
      <c r="AB19" s="746">
        <v>3038</v>
      </c>
      <c r="AC19" s="236">
        <f t="shared" si="0"/>
        <v>36.704119850187269</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72794</v>
      </c>
      <c r="E20" s="740">
        <f t="shared" si="2"/>
        <v>46011</v>
      </c>
      <c r="F20" s="578">
        <f t="shared" si="3"/>
        <v>63.207132455971646</v>
      </c>
      <c r="G20" s="740">
        <f t="shared" si="4"/>
        <v>26783</v>
      </c>
      <c r="H20" s="238">
        <f t="shared" si="3"/>
        <v>36.792867544028354</v>
      </c>
      <c r="I20" s="227"/>
      <c r="J20" s="235">
        <f t="shared" si="5"/>
        <v>18595</v>
      </c>
      <c r="K20" s="752">
        <f t="shared" si="6"/>
        <v>25.544687748990302</v>
      </c>
      <c r="L20" s="746">
        <v>9010</v>
      </c>
      <c r="M20" s="749">
        <v>48.453885453078783</v>
      </c>
      <c r="N20" s="746">
        <v>9585</v>
      </c>
      <c r="O20" s="236">
        <v>51.546114546921217</v>
      </c>
      <c r="P20" s="227"/>
      <c r="Q20" s="235">
        <v>20021</v>
      </c>
      <c r="R20" s="752">
        <v>27.503640409923896</v>
      </c>
      <c r="S20" s="746">
        <v>13775</v>
      </c>
      <c r="T20" s="749">
        <v>68.802757105039717</v>
      </c>
      <c r="U20" s="746">
        <v>6246</v>
      </c>
      <c r="V20" s="236">
        <v>31.197242894960294</v>
      </c>
      <c r="W20" s="227"/>
      <c r="X20" s="235">
        <v>34178</v>
      </c>
      <c r="Y20" s="752">
        <v>46.951671841085805</v>
      </c>
      <c r="Z20" s="746">
        <v>23226</v>
      </c>
      <c r="AA20" s="749">
        <v>67.955995084557316</v>
      </c>
      <c r="AB20" s="746">
        <v>10952</v>
      </c>
      <c r="AC20" s="236">
        <f t="shared" si="0"/>
        <v>32.044004915442684</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24700</v>
      </c>
      <c r="E21" s="740">
        <f t="shared" si="2"/>
        <v>14645</v>
      </c>
      <c r="F21" s="578">
        <f t="shared" si="3"/>
        <v>59.291497975708509</v>
      </c>
      <c r="G21" s="740">
        <f t="shared" si="4"/>
        <v>10055</v>
      </c>
      <c r="H21" s="238">
        <f t="shared" si="3"/>
        <v>40.708502024291498</v>
      </c>
      <c r="I21" s="227"/>
      <c r="J21" s="235">
        <f t="shared" si="5"/>
        <v>7898</v>
      </c>
      <c r="K21" s="752">
        <f t="shared" si="6"/>
        <v>31.97570850202429</v>
      </c>
      <c r="L21" s="746">
        <v>3588</v>
      </c>
      <c r="M21" s="749">
        <v>45.429222587996961</v>
      </c>
      <c r="N21" s="746">
        <v>4310</v>
      </c>
      <c r="O21" s="236">
        <v>54.570777412003032</v>
      </c>
      <c r="P21" s="227"/>
      <c r="Q21" s="235">
        <v>6771</v>
      </c>
      <c r="R21" s="752">
        <v>27.412955465587046</v>
      </c>
      <c r="S21" s="746">
        <v>4445</v>
      </c>
      <c r="T21" s="749">
        <v>65.647614827942704</v>
      </c>
      <c r="U21" s="746">
        <v>2326</v>
      </c>
      <c r="V21" s="236">
        <v>34.352385172057303</v>
      </c>
      <c r="W21" s="227"/>
      <c r="X21" s="235">
        <v>10031</v>
      </c>
      <c r="Y21" s="752">
        <v>40.611336032388664</v>
      </c>
      <c r="Z21" s="746">
        <v>6612</v>
      </c>
      <c r="AA21" s="749">
        <v>65.91566144950653</v>
      </c>
      <c r="AB21" s="746">
        <v>3419</v>
      </c>
      <c r="AC21" s="236">
        <f t="shared" si="0"/>
        <v>34.08433855049347</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14959</v>
      </c>
      <c r="E22" s="740">
        <f t="shared" si="2"/>
        <v>9333</v>
      </c>
      <c r="F22" s="578">
        <f t="shared" si="3"/>
        <v>62.390534126612742</v>
      </c>
      <c r="G22" s="740">
        <f t="shared" si="4"/>
        <v>5626</v>
      </c>
      <c r="H22" s="238">
        <f t="shared" si="3"/>
        <v>37.609465873387258</v>
      </c>
      <c r="I22" s="227"/>
      <c r="J22" s="235">
        <f t="shared" si="5"/>
        <v>3174</v>
      </c>
      <c r="K22" s="752">
        <f t="shared" si="6"/>
        <v>21.217995855337925</v>
      </c>
      <c r="L22" s="746">
        <v>1561</v>
      </c>
      <c r="M22" s="749">
        <v>49.18084436042848</v>
      </c>
      <c r="N22" s="746">
        <v>1613</v>
      </c>
      <c r="O22" s="236">
        <v>50.81915563957152</v>
      </c>
      <c r="P22" s="227"/>
      <c r="Q22" s="235">
        <v>4305</v>
      </c>
      <c r="R22" s="752">
        <v>28.778661675245669</v>
      </c>
      <c r="S22" s="746">
        <v>2871</v>
      </c>
      <c r="T22" s="749">
        <v>66.689895470383277</v>
      </c>
      <c r="U22" s="746">
        <v>1434</v>
      </c>
      <c r="V22" s="236">
        <v>33.310104529616723</v>
      </c>
      <c r="W22" s="227"/>
      <c r="X22" s="235">
        <v>7480</v>
      </c>
      <c r="Y22" s="752">
        <v>50.003342469416403</v>
      </c>
      <c r="Z22" s="746">
        <v>4901</v>
      </c>
      <c r="AA22" s="749">
        <v>65.52139037433156</v>
      </c>
      <c r="AB22" s="746">
        <v>2579</v>
      </c>
      <c r="AC22" s="236">
        <f t="shared" si="0"/>
        <v>34.478609625668447</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7641</v>
      </c>
      <c r="E23" s="740">
        <f t="shared" si="2"/>
        <v>4731</v>
      </c>
      <c r="F23" s="578">
        <f t="shared" si="3"/>
        <v>61.915979583824111</v>
      </c>
      <c r="G23" s="740">
        <f t="shared" si="4"/>
        <v>2910</v>
      </c>
      <c r="H23" s="238">
        <f t="shared" si="3"/>
        <v>38.084020416175896</v>
      </c>
      <c r="I23" s="227"/>
      <c r="J23" s="235">
        <f t="shared" si="5"/>
        <v>2260</v>
      </c>
      <c r="K23" s="752">
        <f t="shared" si="6"/>
        <v>29.577280460672689</v>
      </c>
      <c r="L23" s="746">
        <v>983</v>
      </c>
      <c r="M23" s="749">
        <v>43.495575221238937</v>
      </c>
      <c r="N23" s="746">
        <v>1277</v>
      </c>
      <c r="O23" s="236">
        <v>56.504424778761063</v>
      </c>
      <c r="P23" s="227"/>
      <c r="Q23" s="235">
        <v>1504</v>
      </c>
      <c r="R23" s="752">
        <v>19.683287527810496</v>
      </c>
      <c r="S23" s="746">
        <v>904</v>
      </c>
      <c r="T23" s="749">
        <v>60.106382978723403</v>
      </c>
      <c r="U23" s="746">
        <v>600</v>
      </c>
      <c r="V23" s="236">
        <v>39.893617021276597</v>
      </c>
      <c r="W23" s="227"/>
      <c r="X23" s="235">
        <v>3877</v>
      </c>
      <c r="Y23" s="752">
        <v>50.739432011516818</v>
      </c>
      <c r="Z23" s="746">
        <v>2844</v>
      </c>
      <c r="AA23" s="749">
        <v>73.355687387155015</v>
      </c>
      <c r="AB23" s="746">
        <v>1033</v>
      </c>
      <c r="AC23" s="236">
        <f t="shared" si="0"/>
        <v>26.644312612844985</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51693</v>
      </c>
      <c r="E24" s="740">
        <f t="shared" si="2"/>
        <v>35535</v>
      </c>
      <c r="F24" s="578">
        <f t="shared" si="3"/>
        <v>68.742382914514536</v>
      </c>
      <c r="G24" s="740">
        <f t="shared" si="4"/>
        <v>16158</v>
      </c>
      <c r="H24" s="238">
        <f t="shared" si="3"/>
        <v>31.25761708548546</v>
      </c>
      <c r="I24" s="227"/>
      <c r="J24" s="235">
        <f t="shared" si="5"/>
        <v>7396</v>
      </c>
      <c r="K24" s="752">
        <f t="shared" si="6"/>
        <v>14.307546476312073</v>
      </c>
      <c r="L24" s="746">
        <v>3779</v>
      </c>
      <c r="M24" s="749">
        <v>51.095186587344507</v>
      </c>
      <c r="N24" s="746">
        <v>3617</v>
      </c>
      <c r="O24" s="236">
        <v>48.904813412655493</v>
      </c>
      <c r="P24" s="227"/>
      <c r="Q24" s="235">
        <v>11975</v>
      </c>
      <c r="R24" s="752">
        <v>23.165612365310583</v>
      </c>
      <c r="S24" s="746">
        <v>8650</v>
      </c>
      <c r="T24" s="749">
        <v>72.233820459290186</v>
      </c>
      <c r="U24" s="746">
        <v>3325</v>
      </c>
      <c r="V24" s="236">
        <v>27.766179540709814</v>
      </c>
      <c r="W24" s="227"/>
      <c r="X24" s="235">
        <v>32322</v>
      </c>
      <c r="Y24" s="752">
        <v>62.526841158377344</v>
      </c>
      <c r="Z24" s="746">
        <v>23106</v>
      </c>
      <c r="AA24" s="749">
        <v>71.486912938555776</v>
      </c>
      <c r="AB24" s="746">
        <v>9216</v>
      </c>
      <c r="AC24" s="236">
        <f t="shared" si="0"/>
        <v>28.513087061444221</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5830</v>
      </c>
      <c r="E25" s="740">
        <f t="shared" si="2"/>
        <v>3567</v>
      </c>
      <c r="F25" s="578">
        <f t="shared" si="3"/>
        <v>61.18353344768439</v>
      </c>
      <c r="G25" s="740">
        <f t="shared" si="4"/>
        <v>2263</v>
      </c>
      <c r="H25" s="238">
        <f t="shared" si="3"/>
        <v>38.81646655231561</v>
      </c>
      <c r="I25" s="227"/>
      <c r="J25" s="235">
        <f t="shared" si="5"/>
        <v>2100</v>
      </c>
      <c r="K25" s="752">
        <f t="shared" si="6"/>
        <v>36.020583190394511</v>
      </c>
      <c r="L25" s="746">
        <v>998</v>
      </c>
      <c r="M25" s="749">
        <v>47.523809523809526</v>
      </c>
      <c r="N25" s="746">
        <v>1102</v>
      </c>
      <c r="O25" s="236">
        <v>52.476190476190474</v>
      </c>
      <c r="P25" s="227"/>
      <c r="Q25" s="235">
        <v>1932</v>
      </c>
      <c r="R25" s="752">
        <v>33.138936535162948</v>
      </c>
      <c r="S25" s="746">
        <v>1366</v>
      </c>
      <c r="T25" s="749">
        <v>70.703933747412009</v>
      </c>
      <c r="U25" s="746">
        <v>566</v>
      </c>
      <c r="V25" s="236">
        <v>29.296066252587995</v>
      </c>
      <c r="W25" s="227"/>
      <c r="X25" s="235">
        <v>1798</v>
      </c>
      <c r="Y25" s="752">
        <v>30.840480274442537</v>
      </c>
      <c r="Z25" s="746">
        <v>1203</v>
      </c>
      <c r="AA25" s="749">
        <v>66.907675194660726</v>
      </c>
      <c r="AB25" s="746">
        <v>595</v>
      </c>
      <c r="AC25" s="236">
        <f t="shared" si="0"/>
        <v>33.092324805339267</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5220</v>
      </c>
      <c r="E26" s="742">
        <f t="shared" si="2"/>
        <v>3055</v>
      </c>
      <c r="F26" s="580">
        <f t="shared" si="3"/>
        <v>58.524904214559392</v>
      </c>
      <c r="G26" s="742">
        <f t="shared" si="4"/>
        <v>2165</v>
      </c>
      <c r="H26" s="238">
        <f t="shared" si="3"/>
        <v>41.475095785440615</v>
      </c>
      <c r="I26" s="227"/>
      <c r="J26" s="239">
        <f t="shared" si="5"/>
        <v>1682</v>
      </c>
      <c r="K26" s="753">
        <f t="shared" si="6"/>
        <v>32.222222222222221</v>
      </c>
      <c r="L26" s="741">
        <v>823</v>
      </c>
      <c r="M26" s="579">
        <v>48.929845422116529</v>
      </c>
      <c r="N26" s="741">
        <v>859</v>
      </c>
      <c r="O26" s="236">
        <v>51.070154577883478</v>
      </c>
      <c r="P26" s="227"/>
      <c r="Q26" s="239">
        <v>1285</v>
      </c>
      <c r="R26" s="753">
        <v>24.616858237547891</v>
      </c>
      <c r="S26" s="741">
        <v>709</v>
      </c>
      <c r="T26" s="579">
        <v>55.175097276264594</v>
      </c>
      <c r="U26" s="741">
        <v>576</v>
      </c>
      <c r="V26" s="236">
        <v>44.824902723735413</v>
      </c>
      <c r="W26" s="227"/>
      <c r="X26" s="239">
        <v>2253</v>
      </c>
      <c r="Y26" s="753">
        <v>43.160919540229884</v>
      </c>
      <c r="Z26" s="741">
        <v>1523</v>
      </c>
      <c r="AA26" s="579">
        <v>67.59875721260542</v>
      </c>
      <c r="AB26" s="741">
        <v>730</v>
      </c>
      <c r="AC26" s="236">
        <f t="shared" si="0"/>
        <v>32.401242787394587</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29348</v>
      </c>
      <c r="E27" s="742">
        <f t="shared" si="2"/>
        <v>17626</v>
      </c>
      <c r="F27" s="580">
        <f t="shared" si="3"/>
        <v>60.058607060106304</v>
      </c>
      <c r="G27" s="742">
        <f t="shared" si="4"/>
        <v>11722</v>
      </c>
      <c r="H27" s="238">
        <f t="shared" si="3"/>
        <v>39.941392939893689</v>
      </c>
      <c r="I27" s="227"/>
      <c r="J27" s="239">
        <f t="shared" si="5"/>
        <v>7897</v>
      </c>
      <c r="K27" s="753">
        <f t="shared" si="6"/>
        <v>26.908136840670572</v>
      </c>
      <c r="L27" s="741">
        <v>3580</v>
      </c>
      <c r="M27" s="579">
        <v>45.333671014309232</v>
      </c>
      <c r="N27" s="741">
        <v>4317</v>
      </c>
      <c r="O27" s="236">
        <v>54.666328985690768</v>
      </c>
      <c r="P27" s="227"/>
      <c r="Q27" s="239">
        <v>6854</v>
      </c>
      <c r="R27" s="753">
        <v>23.354231974921628</v>
      </c>
      <c r="S27" s="741">
        <v>4122</v>
      </c>
      <c r="T27" s="579">
        <v>60.140064196089874</v>
      </c>
      <c r="U27" s="741">
        <v>2732</v>
      </c>
      <c r="V27" s="236">
        <v>39.859935803910126</v>
      </c>
      <c r="W27" s="227"/>
      <c r="X27" s="239">
        <v>14597</v>
      </c>
      <c r="Y27" s="753">
        <v>49.737631184407796</v>
      </c>
      <c r="Z27" s="741">
        <v>9924</v>
      </c>
      <c r="AA27" s="579">
        <v>67.98657258340755</v>
      </c>
      <c r="AB27" s="741">
        <v>4673</v>
      </c>
      <c r="AC27" s="236">
        <f t="shared" si="0"/>
        <v>32.01342741659245</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3807</v>
      </c>
      <c r="E28" s="742">
        <f t="shared" si="2"/>
        <v>2059</v>
      </c>
      <c r="F28" s="580">
        <f t="shared" si="3"/>
        <v>54.084581034935638</v>
      </c>
      <c r="G28" s="742">
        <f t="shared" si="4"/>
        <v>1748</v>
      </c>
      <c r="H28" s="244">
        <f t="shared" si="3"/>
        <v>45.915418965064354</v>
      </c>
      <c r="I28" s="227"/>
      <c r="J28" s="239">
        <f t="shared" si="5"/>
        <v>1616</v>
      </c>
      <c r="K28" s="753">
        <f t="shared" si="6"/>
        <v>42.448121880745994</v>
      </c>
      <c r="L28" s="741">
        <v>640</v>
      </c>
      <c r="M28" s="579">
        <v>39.603960396039604</v>
      </c>
      <c r="N28" s="741">
        <v>976</v>
      </c>
      <c r="O28" s="243">
        <v>60.396039603960396</v>
      </c>
      <c r="P28" s="227"/>
      <c r="Q28" s="239">
        <v>641</v>
      </c>
      <c r="R28" s="753">
        <v>16.837404780667192</v>
      </c>
      <c r="S28" s="741">
        <v>384</v>
      </c>
      <c r="T28" s="579">
        <v>59.90639625585024</v>
      </c>
      <c r="U28" s="741">
        <v>257</v>
      </c>
      <c r="V28" s="243">
        <v>40.09360374414976</v>
      </c>
      <c r="W28" s="227"/>
      <c r="X28" s="239">
        <v>1550</v>
      </c>
      <c r="Y28" s="753">
        <v>40.714473338586814</v>
      </c>
      <c r="Z28" s="741">
        <v>1035</v>
      </c>
      <c r="AA28" s="579">
        <v>66.774193548387089</v>
      </c>
      <c r="AB28" s="741">
        <v>515</v>
      </c>
      <c r="AC28" s="243">
        <f t="shared" si="0"/>
        <v>33.225806451612904</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1269</v>
      </c>
      <c r="E29" s="743">
        <f t="shared" si="2"/>
        <v>766</v>
      </c>
      <c r="F29" s="581">
        <f t="shared" si="3"/>
        <v>60.362490149724188</v>
      </c>
      <c r="G29" s="743">
        <f t="shared" si="4"/>
        <v>503</v>
      </c>
      <c r="H29" s="249">
        <f t="shared" si="3"/>
        <v>39.637509850275812</v>
      </c>
      <c r="I29" s="227"/>
      <c r="J29" s="246">
        <f t="shared" si="5"/>
        <v>626</v>
      </c>
      <c r="K29" s="754">
        <f t="shared" si="6"/>
        <v>49.330181245074861</v>
      </c>
      <c r="L29" s="747">
        <v>285</v>
      </c>
      <c r="M29" s="750">
        <v>45.527156549520761</v>
      </c>
      <c r="N29" s="747">
        <v>341</v>
      </c>
      <c r="O29" s="247">
        <v>54.472843450479239</v>
      </c>
      <c r="P29" s="227"/>
      <c r="Q29" s="246">
        <v>295</v>
      </c>
      <c r="R29" s="754">
        <v>23.246650906225376</v>
      </c>
      <c r="S29" s="747">
        <v>209</v>
      </c>
      <c r="T29" s="750">
        <v>70.847457627118644</v>
      </c>
      <c r="U29" s="747">
        <v>86</v>
      </c>
      <c r="V29" s="247">
        <v>29.152542372881356</v>
      </c>
      <c r="W29" s="227"/>
      <c r="X29" s="246">
        <v>348</v>
      </c>
      <c r="Y29" s="754">
        <v>27.423167848699766</v>
      </c>
      <c r="Z29" s="747">
        <v>272</v>
      </c>
      <c r="AA29" s="750">
        <v>78.160919540229884</v>
      </c>
      <c r="AB29" s="747">
        <v>76</v>
      </c>
      <c r="AC29" s="247">
        <f t="shared" si="0"/>
        <v>21.839080459770116</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359348</v>
      </c>
      <c r="E31" s="744">
        <f>L31+S31+Z31</f>
        <v>223613</v>
      </c>
      <c r="F31" s="410">
        <f>E31/$D31*100</f>
        <v>62.227422999432299</v>
      </c>
      <c r="G31" s="744">
        <f>N31+U31+AB31</f>
        <v>135735</v>
      </c>
      <c r="H31" s="256">
        <f>G31/$D31*100</f>
        <v>37.772577000567701</v>
      </c>
      <c r="I31" s="212"/>
      <c r="J31" s="254">
        <f>SUM(J12:J29)</f>
        <v>89492</v>
      </c>
      <c r="K31" s="755">
        <f>J31/$D31*100</f>
        <v>24.903992786936342</v>
      </c>
      <c r="L31" s="744">
        <f>SUM(L12:L29)</f>
        <v>42410</v>
      </c>
      <c r="M31" s="410">
        <f t="shared" ref="M13:O31" si="7">L31/$J31*100</f>
        <v>47.389710812139633</v>
      </c>
      <c r="N31" s="744">
        <f>SUM(N12:N29)</f>
        <v>47082</v>
      </c>
      <c r="O31" s="255">
        <f t="shared" si="7"/>
        <v>52.610289187860374</v>
      </c>
      <c r="P31" s="212"/>
      <c r="Q31" s="254">
        <f>SUM(Q12:Q29)</f>
        <v>96150</v>
      </c>
      <c r="R31" s="755">
        <f>Q31/$D31*100</f>
        <v>26.756792858176475</v>
      </c>
      <c r="S31" s="744">
        <f>SUM(S12:S29)</f>
        <v>64406</v>
      </c>
      <c r="T31" s="410">
        <f>S31/$Q31*100</f>
        <v>66.984919396775865</v>
      </c>
      <c r="U31" s="744">
        <f>SUM(U12:U29)</f>
        <v>31744</v>
      </c>
      <c r="V31" s="255">
        <f>U31/$Q31*100</f>
        <v>33.015080603224128</v>
      </c>
      <c r="W31" s="212"/>
      <c r="X31" s="254">
        <f>SUM(X12:X29)</f>
        <v>173706</v>
      </c>
      <c r="Y31" s="755">
        <f>X31/$D31*100</f>
        <v>48.339214354887183</v>
      </c>
      <c r="Z31" s="744">
        <f>SUM(Z12:Z29)</f>
        <v>116797</v>
      </c>
      <c r="AA31" s="410">
        <f>Z31/$X31*100</f>
        <v>67.238322222606016</v>
      </c>
      <c r="AB31" s="744">
        <f>SUM(AB12:AB29)</f>
        <v>56909</v>
      </c>
      <c r="AC31" s="255">
        <f>AB31/$X31*100</f>
        <v>32.761677777393992</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3"/>
      <c r="C34" s="1053"/>
      <c r="D34" s="1053"/>
      <c r="E34" s="1053"/>
      <c r="F34" s="1053"/>
      <c r="G34" s="1053"/>
      <c r="H34" s="1053"/>
    </row>
    <row r="35" spans="2:14" ht="29.25" customHeight="1" x14ac:dyDescent="0.2">
      <c r="B35" s="1075"/>
      <c r="C35" s="1075"/>
      <c r="D35" s="1075"/>
      <c r="E35" s="737"/>
      <c r="F35" s="737"/>
      <c r="G35" s="737"/>
      <c r="H35" s="263"/>
      <c r="I35" s="263"/>
      <c r="J35" s="263"/>
      <c r="K35" s="263"/>
      <c r="L35" s="263"/>
      <c r="M35" s="263"/>
      <c r="N35" s="263"/>
    </row>
    <row r="36" spans="2:14" ht="4.5" customHeight="1" x14ac:dyDescent="0.2">
      <c r="B36" s="1076"/>
      <c r="C36" s="1076"/>
      <c r="D36" s="1076"/>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6.140625" style="262" customWidth="1"/>
    <col min="5" max="5" width="8.7109375" style="262" customWidth="1"/>
    <col min="6" max="6" width="0.42578125" style="262" customWidth="1"/>
    <col min="7" max="7" width="16.140625" style="262" customWidth="1"/>
    <col min="8" max="8" width="8.7109375" style="262" customWidth="1"/>
    <col min="9" max="9" width="0.42578125" style="262" customWidth="1"/>
    <col min="10" max="10" width="16.140625" style="262" customWidth="1"/>
    <col min="11" max="11" width="8.7109375" style="262" customWidth="1"/>
    <col min="12" max="12" width="0.42578125" style="262" customWidth="1"/>
    <col min="13" max="13" width="16.140625" style="262" customWidth="1"/>
    <col min="14" max="14" width="8.7109375" style="262" customWidth="1"/>
    <col min="15" max="15" width="11.42578125" style="262"/>
    <col min="16" max="18" width="2.42578125" style="262" bestFit="1" customWidth="1"/>
    <col min="19" max="19" width="13" style="262" bestFit="1" customWidth="1"/>
    <col min="20" max="20" width="3.42578125" style="262" bestFit="1" customWidth="1"/>
    <col min="21" max="21" width="3.85546875" style="262" customWidth="1"/>
    <col min="22" max="24" width="2.42578125" style="262" bestFit="1" customWidth="1"/>
    <col min="25" max="25" width="8.42578125" style="262" bestFit="1" customWidth="1"/>
    <col min="26" max="26" width="3.42578125" style="262" bestFit="1" customWidth="1"/>
    <col min="27" max="27" width="3.5703125" style="262" customWidth="1"/>
    <col min="28" max="30" width="2.42578125" style="262" bestFit="1" customWidth="1"/>
    <col min="31" max="31" width="8.42578125" style="262" bestFit="1" customWidth="1"/>
    <col min="32" max="32" width="4.140625" style="262" bestFit="1" customWidth="1"/>
    <col min="33" max="33" width="3.28515625" style="262" customWidth="1"/>
    <col min="34" max="34" width="4.28515625" style="262" bestFit="1" customWidth="1"/>
    <col min="35" max="35" width="2.42578125" style="262" bestFit="1" customWidth="1"/>
    <col min="36" max="36" width="4.28515625" style="262" bestFit="1" customWidth="1"/>
    <col min="37" max="37" width="8.42578125" style="262" bestFit="1" customWidth="1"/>
    <col min="38" max="38" width="4.28515625" style="262" bestFit="1" customWidth="1"/>
    <col min="39" max="16384" width="11.42578125" style="262"/>
  </cols>
  <sheetData>
    <row r="1" spans="1:38" s="202" customFormat="1" ht="15" customHeight="1" x14ac:dyDescent="0.2">
      <c r="B1" s="203"/>
      <c r="C1" s="204"/>
      <c r="F1" s="204"/>
      <c r="G1" s="714" t="s">
        <v>143</v>
      </c>
      <c r="H1" s="714"/>
      <c r="I1" s="714"/>
      <c r="J1" s="714" t="s">
        <v>19</v>
      </c>
      <c r="K1" s="714"/>
      <c r="L1" s="714"/>
      <c r="M1" s="714" t="s">
        <v>18</v>
      </c>
      <c r="N1" s="714"/>
    </row>
    <row r="2" spans="1:38" s="206" customFormat="1" ht="52.5" customHeight="1" x14ac:dyDescent="0.2">
      <c r="B2" s="1054"/>
      <c r="C2" s="1054"/>
    </row>
    <row r="3" spans="1:38" s="209" customFormat="1" ht="4.5" customHeight="1" x14ac:dyDescent="0.2">
      <c r="B3" s="1055"/>
      <c r="C3" s="1055"/>
    </row>
    <row r="4" spans="1:38" s="209" customFormat="1" ht="37.5" customHeight="1" x14ac:dyDescent="0.2">
      <c r="A4" s="1091" t="s">
        <v>420</v>
      </c>
      <c r="B4" s="1091"/>
      <c r="C4" s="1091"/>
      <c r="D4" s="1091"/>
      <c r="E4" s="1091"/>
      <c r="F4" s="1091"/>
      <c r="G4" s="1091"/>
      <c r="H4" s="1091"/>
      <c r="I4" s="1091"/>
      <c r="J4" s="1091"/>
      <c r="K4" s="1091"/>
      <c r="L4" s="1091"/>
      <c r="M4" s="1091"/>
      <c r="N4" s="1091"/>
    </row>
    <row r="5" spans="1:38" s="209" customFormat="1" ht="17.25" customHeight="1" x14ac:dyDescent="0.2">
      <c r="B5" s="1056" t="str">
        <f>porsaad!B6</f>
        <v>Situación a 31 de diciembre de 2022</v>
      </c>
      <c r="C5" s="1056"/>
      <c r="D5" s="1056"/>
      <c r="E5" s="1056"/>
      <c r="F5" s="1056"/>
      <c r="G5" s="1056"/>
      <c r="H5" s="1056"/>
      <c r="I5" s="1056"/>
      <c r="J5" s="1056"/>
      <c r="K5" s="1056"/>
      <c r="L5" s="1056"/>
      <c r="M5" s="1056"/>
      <c r="N5" s="1056"/>
    </row>
    <row r="6" spans="1:38" s="209" customFormat="1" ht="6" customHeight="1" x14ac:dyDescent="0.2"/>
    <row r="7" spans="1:38" s="214" customFormat="1" ht="12.75" customHeight="1" x14ac:dyDescent="0.2">
      <c r="A7" s="210"/>
      <c r="B7" s="1057" t="s">
        <v>15</v>
      </c>
      <c r="C7" s="212"/>
      <c r="D7" s="1060" t="s">
        <v>254</v>
      </c>
      <c r="E7" s="1061"/>
      <c r="F7" s="569"/>
      <c r="G7" s="1064"/>
      <c r="H7" s="1064"/>
      <c r="I7" s="569"/>
      <c r="J7" s="1064"/>
      <c r="K7" s="1064"/>
      <c r="L7" s="569"/>
      <c r="M7" s="1123"/>
      <c r="N7" s="1124"/>
      <c r="O7" s="431"/>
      <c r="P7" s="431"/>
      <c r="Q7" s="432"/>
      <c r="R7" s="432"/>
      <c r="S7" s="432"/>
      <c r="T7" s="432"/>
      <c r="U7" s="432"/>
      <c r="V7" s="432"/>
      <c r="W7" s="433"/>
    </row>
    <row r="8" spans="1:38" s="214" customFormat="1" ht="33.75" customHeight="1" x14ac:dyDescent="0.2">
      <c r="A8" s="210"/>
      <c r="B8" s="1058"/>
      <c r="C8" s="212"/>
      <c r="D8" s="1062"/>
      <c r="E8" s="1063"/>
      <c r="F8" s="502"/>
      <c r="G8" s="1066" t="s">
        <v>232</v>
      </c>
      <c r="H8" s="1065"/>
      <c r="I8" s="212"/>
      <c r="J8" s="1066" t="s">
        <v>185</v>
      </c>
      <c r="K8" s="1065"/>
      <c r="L8" s="212"/>
      <c r="M8" s="1066" t="s">
        <v>186</v>
      </c>
      <c r="N8" s="1065"/>
      <c r="O8" s="431"/>
      <c r="P8" s="431"/>
      <c r="Q8" s="432"/>
      <c r="R8" s="432"/>
      <c r="S8" s="432"/>
      <c r="T8" s="432"/>
      <c r="U8" s="432"/>
      <c r="V8" s="432"/>
      <c r="W8" s="433"/>
    </row>
    <row r="9" spans="1:38" s="214" customFormat="1" ht="6" customHeight="1" x14ac:dyDescent="0.2">
      <c r="A9" s="210"/>
      <c r="B9" s="1058"/>
      <c r="C9" s="212"/>
      <c r="D9" s="1051" t="s">
        <v>12</v>
      </c>
      <c r="E9" s="1082" t="s">
        <v>228</v>
      </c>
      <c r="F9" s="212"/>
      <c r="G9" s="1051" t="s">
        <v>12</v>
      </c>
      <c r="H9" s="1080" t="s">
        <v>228</v>
      </c>
      <c r="I9" s="212"/>
      <c r="J9" s="1051" t="s">
        <v>12</v>
      </c>
      <c r="K9" s="1080" t="s">
        <v>228</v>
      </c>
      <c r="L9" s="212"/>
      <c r="M9" s="1051" t="s">
        <v>12</v>
      </c>
      <c r="N9" s="1080" t="s">
        <v>228</v>
      </c>
      <c r="O9" s="431"/>
      <c r="P9" s="431"/>
      <c r="Q9" s="432"/>
      <c r="R9" s="432"/>
      <c r="S9" s="432"/>
      <c r="T9" s="432"/>
      <c r="U9" s="432"/>
      <c r="V9" s="432"/>
      <c r="W9" s="433"/>
    </row>
    <row r="10" spans="1:38" s="220" customFormat="1" ht="27.75" customHeight="1" x14ac:dyDescent="0.2">
      <c r="A10" s="215"/>
      <c r="B10" s="1059"/>
      <c r="C10" s="217"/>
      <c r="D10" s="1052"/>
      <c r="E10" s="1083"/>
      <c r="F10" s="217"/>
      <c r="G10" s="1052"/>
      <c r="H10" s="1081"/>
      <c r="I10" s="217"/>
      <c r="J10" s="1052"/>
      <c r="K10" s="1081"/>
      <c r="L10" s="217"/>
      <c r="M10" s="1052"/>
      <c r="N10" s="1081"/>
      <c r="O10" s="434"/>
      <c r="P10" s="435"/>
      <c r="Q10" s="310"/>
      <c r="R10" s="310"/>
      <c r="S10" s="310"/>
      <c r="T10" s="310"/>
      <c r="U10" s="436"/>
      <c r="V10" s="436"/>
      <c r="W10" s="436"/>
    </row>
    <row r="11" spans="1:38" s="224" customFormat="1" ht="4.5" customHeight="1" x14ac:dyDescent="0.2">
      <c r="A11" s="221"/>
      <c r="B11" s="222"/>
      <c r="C11" s="223"/>
      <c r="D11" s="222"/>
      <c r="E11" s="222"/>
      <c r="F11" s="223"/>
      <c r="G11" s="222"/>
      <c r="H11" s="222"/>
      <c r="I11" s="223"/>
      <c r="J11" s="222"/>
      <c r="K11" s="222"/>
      <c r="L11" s="223"/>
      <c r="M11" s="222"/>
      <c r="N11" s="222"/>
      <c r="O11" s="431"/>
      <c r="P11" s="435"/>
      <c r="Q11" s="310"/>
      <c r="R11" s="310"/>
      <c r="S11" s="310"/>
      <c r="T11" s="310"/>
      <c r="U11" s="232"/>
      <c r="V11" s="232"/>
      <c r="W11" s="232"/>
    </row>
    <row r="12" spans="1:38" s="233" customFormat="1" ht="18" customHeight="1" x14ac:dyDescent="0.15">
      <c r="A12" s="225"/>
      <c r="B12" s="226" t="s">
        <v>11</v>
      </c>
      <c r="C12" s="227"/>
      <c r="D12" s="230">
        <f t="shared" ref="D12:D29" si="0">G12+J12+M12</f>
        <v>375118</v>
      </c>
      <c r="E12" s="762">
        <f>D12/'20pobl'!D12*100</f>
        <v>4.4275257314715875</v>
      </c>
      <c r="F12" s="227"/>
      <c r="G12" s="228">
        <v>109406</v>
      </c>
      <c r="H12" s="768">
        <v>1.5680920233211513</v>
      </c>
      <c r="I12" s="227"/>
      <c r="J12" s="228">
        <v>89800</v>
      </c>
      <c r="K12" s="768">
        <v>8.3655035697783617</v>
      </c>
      <c r="L12" s="227"/>
      <c r="M12" s="228">
        <v>175912</v>
      </c>
      <c r="N12" s="768">
        <f>M12/'20pobl'!X12*100</f>
        <v>41.691532148164299</v>
      </c>
      <c r="O12" s="576"/>
      <c r="P12" s="306"/>
      <c r="Q12" s="306"/>
      <c r="R12" s="306"/>
      <c r="S12" s="307"/>
      <c r="T12" s="437"/>
      <c r="U12" s="232"/>
      <c r="V12" s="306"/>
      <c r="W12" s="306"/>
      <c r="X12" s="306"/>
      <c r="Y12" s="307"/>
      <c r="Z12" s="437"/>
      <c r="AB12" s="306"/>
      <c r="AC12" s="306"/>
      <c r="AD12" s="306"/>
      <c r="AE12" s="307"/>
      <c r="AF12" s="437"/>
      <c r="AH12" s="306"/>
      <c r="AI12" s="306"/>
      <c r="AJ12" s="306"/>
      <c r="AK12" s="307"/>
      <c r="AL12" s="437"/>
    </row>
    <row r="13" spans="1:38" s="233" customFormat="1" ht="18" customHeight="1" x14ac:dyDescent="0.15">
      <c r="A13" s="225"/>
      <c r="B13" s="234" t="s">
        <v>10</v>
      </c>
      <c r="C13" s="227"/>
      <c r="D13" s="237">
        <f t="shared" si="0"/>
        <v>46968</v>
      </c>
      <c r="E13" s="763">
        <f>D13/'20pobl'!D13*100</f>
        <v>3.5413843881407963</v>
      </c>
      <c r="F13" s="227"/>
      <c r="G13" s="235">
        <v>9503</v>
      </c>
      <c r="H13" s="769">
        <v>0.91669576658840235</v>
      </c>
      <c r="I13" s="227"/>
      <c r="J13" s="235">
        <v>8908</v>
      </c>
      <c r="K13" s="769">
        <v>4.6398733254161719</v>
      </c>
      <c r="L13" s="227"/>
      <c r="M13" s="235">
        <v>28557</v>
      </c>
      <c r="N13" s="769">
        <f>M13/'20pobl'!X13*100</f>
        <v>29.254725195922759</v>
      </c>
      <c r="O13" s="576"/>
      <c r="P13" s="306"/>
      <c r="Q13" s="306"/>
      <c r="R13" s="306"/>
      <c r="S13" s="307"/>
      <c r="T13" s="437"/>
      <c r="U13" s="232"/>
      <c r="V13" s="306"/>
      <c r="W13" s="306"/>
      <c r="X13" s="306"/>
      <c r="Y13" s="307"/>
      <c r="Z13" s="437"/>
      <c r="AB13" s="306"/>
      <c r="AC13" s="306"/>
      <c r="AD13" s="306"/>
      <c r="AE13" s="307"/>
      <c r="AF13" s="437"/>
      <c r="AH13" s="306"/>
      <c r="AI13" s="306"/>
      <c r="AJ13" s="306"/>
      <c r="AK13" s="307"/>
      <c r="AL13" s="437"/>
    </row>
    <row r="14" spans="1:38" s="233" customFormat="1" ht="18" customHeight="1" x14ac:dyDescent="0.15">
      <c r="A14" s="225"/>
      <c r="B14" s="234" t="s">
        <v>40</v>
      </c>
      <c r="C14" s="227"/>
      <c r="D14" s="237">
        <f t="shared" si="0"/>
        <v>40199</v>
      </c>
      <c r="E14" s="763">
        <f>D14/'20pobl'!D14*100</f>
        <v>3.9730497967961798</v>
      </c>
      <c r="F14" s="227"/>
      <c r="G14" s="235">
        <v>9386</v>
      </c>
      <c r="H14" s="769">
        <v>1.2633369809395749</v>
      </c>
      <c r="I14" s="227"/>
      <c r="J14" s="235">
        <v>8652</v>
      </c>
      <c r="K14" s="769">
        <v>4.7397051653582984</v>
      </c>
      <c r="L14" s="227"/>
      <c r="M14" s="235">
        <v>22161</v>
      </c>
      <c r="N14" s="769">
        <f>M14/'20pobl'!X14*100</f>
        <v>25.680216927783444</v>
      </c>
      <c r="O14" s="576"/>
      <c r="P14" s="306"/>
      <c r="Q14" s="306"/>
      <c r="R14" s="306"/>
      <c r="S14" s="307"/>
      <c r="T14" s="438"/>
      <c r="U14" s="232"/>
      <c r="V14" s="306"/>
      <c r="W14" s="306"/>
      <c r="X14" s="306"/>
      <c r="Y14" s="307"/>
      <c r="Z14" s="437"/>
      <c r="AB14" s="306"/>
      <c r="AC14" s="306"/>
      <c r="AD14" s="306"/>
      <c r="AE14" s="307"/>
      <c r="AF14" s="437"/>
      <c r="AH14" s="306"/>
      <c r="AI14" s="306"/>
      <c r="AJ14" s="306"/>
      <c r="AK14" s="307"/>
      <c r="AL14" s="437"/>
    </row>
    <row r="15" spans="1:38" s="233" customFormat="1" ht="18" customHeight="1" x14ac:dyDescent="0.15">
      <c r="A15" s="225"/>
      <c r="B15" s="234" t="s">
        <v>41</v>
      </c>
      <c r="C15" s="227"/>
      <c r="D15" s="237">
        <f t="shared" si="0"/>
        <v>36020</v>
      </c>
      <c r="E15" s="763">
        <f>D15/'20pobl'!D15*100</f>
        <v>3.0707377954796558</v>
      </c>
      <c r="F15" s="227"/>
      <c r="G15" s="235">
        <v>10164</v>
      </c>
      <c r="H15" s="769">
        <v>1.0312018716658922</v>
      </c>
      <c r="I15" s="227"/>
      <c r="J15" s="235">
        <v>8256</v>
      </c>
      <c r="K15" s="769">
        <v>6.0465354728616312</v>
      </c>
      <c r="L15" s="227"/>
      <c r="M15" s="235">
        <v>17600</v>
      </c>
      <c r="N15" s="769">
        <f>M15/'20pobl'!X15*100</f>
        <v>34.631353180771725</v>
      </c>
      <c r="O15" s="576"/>
      <c r="P15" s="306"/>
      <c r="Q15" s="306"/>
      <c r="R15" s="306"/>
      <c r="S15" s="307"/>
      <c r="T15" s="437"/>
      <c r="U15" s="232"/>
      <c r="V15" s="306"/>
      <c r="W15" s="306"/>
      <c r="X15" s="306"/>
      <c r="Y15" s="307"/>
      <c r="Z15" s="437"/>
      <c r="AB15" s="306"/>
      <c r="AC15" s="306"/>
      <c r="AD15" s="306"/>
      <c r="AE15" s="307"/>
      <c r="AF15" s="437"/>
      <c r="AH15" s="306"/>
      <c r="AI15" s="306"/>
      <c r="AJ15" s="306"/>
      <c r="AK15" s="307"/>
      <c r="AL15" s="437"/>
    </row>
    <row r="16" spans="1:38" s="233" customFormat="1" ht="18" customHeight="1" x14ac:dyDescent="0.15">
      <c r="A16" s="225"/>
      <c r="B16" s="234" t="s">
        <v>9</v>
      </c>
      <c r="C16" s="227"/>
      <c r="D16" s="237">
        <f t="shared" si="0"/>
        <v>47498</v>
      </c>
      <c r="E16" s="763">
        <f>D16/'20pobl'!D16*100</f>
        <v>2.1858823789292314</v>
      </c>
      <c r="F16" s="227"/>
      <c r="G16" s="235">
        <v>18207</v>
      </c>
      <c r="H16" s="769">
        <v>1.0049760306013462</v>
      </c>
      <c r="I16" s="227"/>
      <c r="J16" s="235">
        <v>9908</v>
      </c>
      <c r="K16" s="769">
        <v>3.6983535085460031</v>
      </c>
      <c r="L16" s="227"/>
      <c r="M16" s="235">
        <v>19383</v>
      </c>
      <c r="N16" s="769">
        <f>M16/'20pobl'!X16*100</f>
        <v>20.762457688846993</v>
      </c>
      <c r="O16" s="576"/>
      <c r="P16" s="306"/>
      <c r="Q16" s="306"/>
      <c r="R16" s="306"/>
      <c r="S16" s="307"/>
      <c r="T16" s="437"/>
      <c r="U16" s="232"/>
      <c r="V16" s="306"/>
      <c r="W16" s="306"/>
      <c r="X16" s="306"/>
      <c r="Y16" s="307"/>
      <c r="Z16" s="437"/>
      <c r="AB16" s="306"/>
      <c r="AC16" s="306"/>
      <c r="AD16" s="306"/>
      <c r="AE16" s="307"/>
      <c r="AF16" s="437"/>
      <c r="AH16" s="306"/>
      <c r="AI16" s="306"/>
      <c r="AJ16" s="306"/>
      <c r="AK16" s="307"/>
      <c r="AL16" s="437"/>
    </row>
    <row r="17" spans="1:38" s="233" customFormat="1" ht="18" customHeight="1" x14ac:dyDescent="0.15">
      <c r="A17" s="225"/>
      <c r="B17" s="234" t="s">
        <v>8</v>
      </c>
      <c r="C17" s="227"/>
      <c r="D17" s="239">
        <f t="shared" si="0"/>
        <v>22423</v>
      </c>
      <c r="E17" s="764">
        <f>D17/'20pobl'!D17*100</f>
        <v>3.8362243737029669</v>
      </c>
      <c r="F17" s="227"/>
      <c r="G17" s="239">
        <v>6159</v>
      </c>
      <c r="H17" s="770">
        <v>1.3611320446152522</v>
      </c>
      <c r="I17" s="227"/>
      <c r="J17" s="239">
        <v>4709</v>
      </c>
      <c r="K17" s="770">
        <v>5.1739292856044123</v>
      </c>
      <c r="L17" s="227"/>
      <c r="M17" s="239">
        <v>11555</v>
      </c>
      <c r="N17" s="770">
        <f>M17/'20pobl'!X17*100</f>
        <v>28.18155211940881</v>
      </c>
      <c r="O17" s="576"/>
      <c r="P17" s="306"/>
      <c r="Q17" s="306"/>
      <c r="R17" s="306"/>
      <c r="S17" s="307"/>
      <c r="T17" s="437"/>
      <c r="U17" s="232"/>
      <c r="V17" s="306"/>
      <c r="W17" s="306"/>
      <c r="X17" s="306"/>
      <c r="Y17" s="307"/>
      <c r="Z17" s="437"/>
      <c r="AB17" s="306"/>
      <c r="AC17" s="306"/>
      <c r="AD17" s="306"/>
      <c r="AE17" s="307"/>
      <c r="AF17" s="437"/>
      <c r="AH17" s="306"/>
      <c r="AI17" s="306"/>
      <c r="AJ17" s="306"/>
      <c r="AK17" s="307"/>
      <c r="AL17" s="437"/>
    </row>
    <row r="18" spans="1:38" s="233" customFormat="1" ht="18" customHeight="1" x14ac:dyDescent="0.15">
      <c r="A18" s="225"/>
      <c r="B18" s="234" t="s">
        <v>7</v>
      </c>
      <c r="C18" s="227"/>
      <c r="D18" s="237">
        <f t="shared" si="0"/>
        <v>139217</v>
      </c>
      <c r="E18" s="763">
        <f>D18/'20pobl'!D18*100</f>
        <v>5.8417490545033246</v>
      </c>
      <c r="F18" s="227"/>
      <c r="G18" s="235">
        <v>29367</v>
      </c>
      <c r="H18" s="769">
        <v>1.6595013189212648</v>
      </c>
      <c r="I18" s="227"/>
      <c r="J18" s="235">
        <v>24562</v>
      </c>
      <c r="K18" s="769">
        <v>6.2299938618251183</v>
      </c>
      <c r="L18" s="227"/>
      <c r="M18" s="235">
        <v>85288</v>
      </c>
      <c r="N18" s="769">
        <f>M18/'20pobl'!X18*100</f>
        <v>38.898644056974234</v>
      </c>
      <c r="O18" s="576"/>
      <c r="P18" s="306"/>
      <c r="Q18" s="306"/>
      <c r="R18" s="306"/>
      <c r="S18" s="307"/>
      <c r="T18" s="437"/>
      <c r="U18" s="232"/>
      <c r="V18" s="306"/>
      <c r="W18" s="306"/>
      <c r="X18" s="306"/>
      <c r="Y18" s="307"/>
      <c r="Z18" s="437"/>
      <c r="AB18" s="306"/>
      <c r="AC18" s="306"/>
      <c r="AD18" s="306"/>
      <c r="AE18" s="307"/>
      <c r="AF18" s="437"/>
      <c r="AH18" s="306"/>
      <c r="AI18" s="306"/>
      <c r="AJ18" s="306"/>
      <c r="AK18" s="307"/>
      <c r="AL18" s="437"/>
    </row>
    <row r="19" spans="1:38" s="233" customFormat="1" ht="18" customHeight="1" x14ac:dyDescent="0.15">
      <c r="A19" s="225"/>
      <c r="B19" s="234" t="s">
        <v>43</v>
      </c>
      <c r="C19" s="227"/>
      <c r="D19" s="237">
        <f t="shared" si="0"/>
        <v>86743</v>
      </c>
      <c r="E19" s="763">
        <f>D19/'20pobl'!D19*100</f>
        <v>4.2322701142975916</v>
      </c>
      <c r="F19" s="227"/>
      <c r="G19" s="235">
        <v>20307</v>
      </c>
      <c r="H19" s="769">
        <v>1.223504886307494</v>
      </c>
      <c r="I19" s="227"/>
      <c r="J19" s="235">
        <v>16894</v>
      </c>
      <c r="K19" s="769">
        <v>6.6162763374324429</v>
      </c>
      <c r="L19" s="227"/>
      <c r="M19" s="235">
        <v>49542</v>
      </c>
      <c r="N19" s="769">
        <f>M19/'20pobl'!X19*100</f>
        <v>36.839130887405005</v>
      </c>
      <c r="O19" s="576"/>
      <c r="P19" s="306"/>
      <c r="Q19" s="306"/>
      <c r="R19" s="306"/>
      <c r="S19" s="307"/>
      <c r="T19" s="437"/>
      <c r="U19" s="232"/>
      <c r="V19" s="306"/>
      <c r="W19" s="306"/>
      <c r="X19" s="306"/>
      <c r="Y19" s="307"/>
      <c r="Z19" s="437"/>
      <c r="AB19" s="306"/>
      <c r="AC19" s="306"/>
      <c r="AD19" s="306"/>
      <c r="AE19" s="307"/>
      <c r="AF19" s="437"/>
      <c r="AH19" s="306"/>
      <c r="AI19" s="306"/>
      <c r="AJ19" s="306"/>
      <c r="AK19" s="307"/>
      <c r="AL19" s="437"/>
    </row>
    <row r="20" spans="1:38" s="233" customFormat="1" ht="18" customHeight="1" x14ac:dyDescent="0.15">
      <c r="A20" s="225"/>
      <c r="B20" s="234" t="s">
        <v>44</v>
      </c>
      <c r="C20" s="227"/>
      <c r="D20" s="237">
        <f t="shared" si="0"/>
        <v>330438</v>
      </c>
      <c r="E20" s="763">
        <f>D20/'20pobl'!D20*100</f>
        <v>4.2563775848659384</v>
      </c>
      <c r="F20" s="227"/>
      <c r="G20" s="235">
        <v>83144</v>
      </c>
      <c r="H20" s="769">
        <v>1.3229608265545594</v>
      </c>
      <c r="I20" s="227"/>
      <c r="J20" s="235">
        <v>73008</v>
      </c>
      <c r="K20" s="769">
        <v>7.1142639979731443</v>
      </c>
      <c r="L20" s="227"/>
      <c r="M20" s="235">
        <v>174286</v>
      </c>
      <c r="N20" s="769">
        <f>M20/'20pobl'!X20*100</f>
        <v>38.52041436531249</v>
      </c>
      <c r="O20" s="576"/>
      <c r="P20" s="306"/>
      <c r="Q20" s="306"/>
      <c r="R20" s="306"/>
      <c r="S20" s="307"/>
      <c r="T20" s="437"/>
      <c r="U20" s="232"/>
      <c r="V20" s="306"/>
      <c r="W20" s="306"/>
      <c r="X20" s="306"/>
      <c r="Y20" s="307"/>
      <c r="Z20" s="437"/>
      <c r="AB20" s="306"/>
      <c r="AC20" s="306"/>
      <c r="AD20" s="306"/>
      <c r="AE20" s="307"/>
      <c r="AF20" s="437"/>
      <c r="AH20" s="306"/>
      <c r="AI20" s="306"/>
      <c r="AJ20" s="306"/>
      <c r="AK20" s="307"/>
      <c r="AL20" s="437"/>
    </row>
    <row r="21" spans="1:38" s="233" customFormat="1" ht="18" customHeight="1" x14ac:dyDescent="0.15">
      <c r="A21" s="225"/>
      <c r="B21" s="234" t="s">
        <v>6</v>
      </c>
      <c r="C21" s="227"/>
      <c r="D21" s="237">
        <f t="shared" si="0"/>
        <v>169110</v>
      </c>
      <c r="E21" s="763">
        <f>D21/'20pobl'!D21*100</f>
        <v>3.3433251524572873</v>
      </c>
      <c r="F21" s="227"/>
      <c r="G21" s="235">
        <v>47453</v>
      </c>
      <c r="H21" s="769">
        <v>1.1681946195052781</v>
      </c>
      <c r="I21" s="227"/>
      <c r="J21" s="235">
        <v>36162</v>
      </c>
      <c r="K21" s="769">
        <v>5.1011498111860787</v>
      </c>
      <c r="L21" s="227"/>
      <c r="M21" s="235">
        <v>85495</v>
      </c>
      <c r="N21" s="769">
        <f>M21/'20pobl'!X21*100</f>
        <v>29.772704320602873</v>
      </c>
      <c r="O21" s="576"/>
      <c r="P21" s="306"/>
      <c r="Q21" s="306"/>
      <c r="R21" s="306"/>
      <c r="S21" s="307"/>
      <c r="T21" s="438"/>
      <c r="U21" s="232"/>
      <c r="V21" s="306"/>
      <c r="W21" s="306"/>
      <c r="X21" s="306"/>
      <c r="Y21" s="307"/>
      <c r="Z21" s="437"/>
      <c r="AB21" s="306"/>
      <c r="AC21" s="306"/>
      <c r="AD21" s="306"/>
      <c r="AE21" s="307"/>
      <c r="AF21" s="437"/>
      <c r="AH21" s="306"/>
      <c r="AI21" s="306"/>
      <c r="AJ21" s="306"/>
      <c r="AK21" s="307"/>
      <c r="AL21" s="437"/>
    </row>
    <row r="22" spans="1:38" s="233" customFormat="1" ht="18" customHeight="1" x14ac:dyDescent="0.15">
      <c r="A22" s="225"/>
      <c r="B22" s="234" t="s">
        <v>5</v>
      </c>
      <c r="C22" s="227"/>
      <c r="D22" s="237">
        <f t="shared" si="0"/>
        <v>53876</v>
      </c>
      <c r="E22" s="763">
        <f>D22/'20pobl'!D22*100</f>
        <v>5.0850353137939468</v>
      </c>
      <c r="F22" s="227"/>
      <c r="G22" s="235">
        <v>12534</v>
      </c>
      <c r="H22" s="769">
        <v>1.5007794857549277</v>
      </c>
      <c r="I22" s="227"/>
      <c r="J22" s="235">
        <v>11811</v>
      </c>
      <c r="K22" s="769">
        <v>7.9632950821882709</v>
      </c>
      <c r="L22" s="227"/>
      <c r="M22" s="235">
        <v>29531</v>
      </c>
      <c r="N22" s="769">
        <f>M22/'20pobl'!X22*100</f>
        <v>38.847889287922435</v>
      </c>
      <c r="O22" s="576"/>
      <c r="P22" s="306"/>
      <c r="Q22" s="306"/>
      <c r="R22" s="306"/>
      <c r="S22" s="307"/>
      <c r="T22" s="437"/>
      <c r="U22" s="232"/>
      <c r="V22" s="306"/>
      <c r="W22" s="306"/>
      <c r="X22" s="306"/>
      <c r="Y22" s="307"/>
      <c r="Z22" s="437"/>
      <c r="AB22" s="306"/>
      <c r="AC22" s="306"/>
      <c r="AD22" s="306"/>
      <c r="AE22" s="307"/>
      <c r="AF22" s="437"/>
      <c r="AH22" s="306"/>
      <c r="AI22" s="306"/>
      <c r="AJ22" s="306"/>
      <c r="AK22" s="307"/>
      <c r="AL22" s="437"/>
    </row>
    <row r="23" spans="1:38" s="233" customFormat="1" ht="18" customHeight="1" x14ac:dyDescent="0.15">
      <c r="A23" s="225"/>
      <c r="B23" s="234" t="s">
        <v>38</v>
      </c>
      <c r="C23" s="227"/>
      <c r="D23" s="237">
        <f t="shared" si="0"/>
        <v>79015</v>
      </c>
      <c r="E23" s="763">
        <f>D23/'20pobl'!D23*100</f>
        <v>2.9312094137024718</v>
      </c>
      <c r="F23" s="227"/>
      <c r="G23" s="235">
        <v>22218</v>
      </c>
      <c r="H23" s="769">
        <v>1.1100646763310609</v>
      </c>
      <c r="I23" s="227"/>
      <c r="J23" s="235">
        <v>14537</v>
      </c>
      <c r="K23" s="769">
        <v>3.1785701791211864</v>
      </c>
      <c r="L23" s="227"/>
      <c r="M23" s="235">
        <v>42260</v>
      </c>
      <c r="N23" s="769">
        <f>M23/'20pobl'!X23*100</f>
        <v>17.846585246372403</v>
      </c>
      <c r="O23" s="576"/>
      <c r="P23" s="306"/>
      <c r="Q23" s="306"/>
      <c r="R23" s="306"/>
      <c r="S23" s="307"/>
      <c r="T23" s="437"/>
      <c r="U23" s="232"/>
      <c r="V23" s="306"/>
      <c r="W23" s="306"/>
      <c r="X23" s="306"/>
      <c r="Y23" s="307"/>
      <c r="Z23" s="437"/>
      <c r="AB23" s="306"/>
      <c r="AC23" s="306"/>
      <c r="AD23" s="306"/>
      <c r="AE23" s="307"/>
      <c r="AF23" s="437"/>
      <c r="AH23" s="306"/>
      <c r="AI23" s="306"/>
      <c r="AJ23" s="306"/>
      <c r="AK23" s="307"/>
      <c r="AL23" s="437"/>
    </row>
    <row r="24" spans="1:38" s="233" customFormat="1" ht="18" customHeight="1" x14ac:dyDescent="0.15">
      <c r="A24" s="225"/>
      <c r="B24" s="234" t="s">
        <v>45</v>
      </c>
      <c r="C24" s="227"/>
      <c r="D24" s="237">
        <f t="shared" si="0"/>
        <v>224758</v>
      </c>
      <c r="E24" s="763">
        <f>D24/'20pobl'!D24*100</f>
        <v>3.3291311491751676</v>
      </c>
      <c r="F24" s="227"/>
      <c r="G24" s="235">
        <v>53409</v>
      </c>
      <c r="H24" s="769">
        <v>0.96438254256155709</v>
      </c>
      <c r="I24" s="227"/>
      <c r="J24" s="235">
        <v>43452</v>
      </c>
      <c r="K24" s="769">
        <v>5.1317966602930598</v>
      </c>
      <c r="L24" s="227"/>
      <c r="M24" s="235">
        <v>127897</v>
      </c>
      <c r="N24" s="769">
        <f>M24/'20pobl'!X24*100</f>
        <v>34.90876833845104</v>
      </c>
      <c r="O24" s="576"/>
      <c r="P24" s="306"/>
      <c r="Q24" s="306"/>
      <c r="R24" s="306"/>
      <c r="S24" s="307"/>
      <c r="T24" s="437"/>
      <c r="U24" s="232"/>
      <c r="V24" s="306"/>
      <c r="W24" s="306"/>
      <c r="X24" s="306"/>
      <c r="Y24" s="307"/>
      <c r="Z24" s="437"/>
      <c r="AB24" s="306"/>
      <c r="AC24" s="306"/>
      <c r="AD24" s="306"/>
      <c r="AE24" s="307"/>
      <c r="AF24" s="437"/>
      <c r="AH24" s="306"/>
      <c r="AI24" s="306"/>
      <c r="AJ24" s="306"/>
      <c r="AK24" s="307"/>
      <c r="AL24" s="437"/>
    </row>
    <row r="25" spans="1:38" s="241" customFormat="1" ht="18" customHeight="1" x14ac:dyDescent="0.15">
      <c r="A25" s="240"/>
      <c r="B25" s="234" t="s">
        <v>46</v>
      </c>
      <c r="C25" s="227"/>
      <c r="D25" s="237">
        <f t="shared" si="0"/>
        <v>50117</v>
      </c>
      <c r="E25" s="763">
        <f>D25/'20pobl'!D25*100</f>
        <v>3.3004584829889771</v>
      </c>
      <c r="F25" s="227"/>
      <c r="G25" s="235">
        <v>17916</v>
      </c>
      <c r="H25" s="769">
        <v>1.4038826963386684</v>
      </c>
      <c r="I25" s="227"/>
      <c r="J25" s="235">
        <v>10780</v>
      </c>
      <c r="K25" s="769">
        <v>6.327516479130348</v>
      </c>
      <c r="L25" s="227"/>
      <c r="M25" s="235">
        <v>21421</v>
      </c>
      <c r="N25" s="769">
        <f>M25/'20pobl'!X25*100</f>
        <v>29.77454686978761</v>
      </c>
      <c r="O25" s="576"/>
      <c r="P25" s="306"/>
      <c r="Q25" s="306"/>
      <c r="R25" s="306"/>
      <c r="S25" s="307"/>
      <c r="T25" s="437"/>
      <c r="U25" s="232"/>
      <c r="V25" s="306"/>
      <c r="W25" s="306"/>
      <c r="X25" s="306"/>
      <c r="Y25" s="307"/>
      <c r="Z25" s="437"/>
      <c r="AB25" s="306"/>
      <c r="AC25" s="306"/>
      <c r="AD25" s="306"/>
      <c r="AE25" s="307"/>
      <c r="AF25" s="437"/>
      <c r="AH25" s="306"/>
      <c r="AI25" s="306"/>
      <c r="AJ25" s="306"/>
      <c r="AK25" s="307"/>
      <c r="AL25" s="437"/>
    </row>
    <row r="26" spans="1:38" s="233" customFormat="1" ht="18" customHeight="1" x14ac:dyDescent="0.15">
      <c r="B26" s="234" t="s">
        <v>47</v>
      </c>
      <c r="C26" s="227"/>
      <c r="D26" s="242">
        <f t="shared" si="0"/>
        <v>21233</v>
      </c>
      <c r="E26" s="765">
        <f>D26/'20pobl'!D26*100</f>
        <v>3.2096466259634764</v>
      </c>
      <c r="F26" s="227"/>
      <c r="G26" s="239">
        <v>5090</v>
      </c>
      <c r="H26" s="770">
        <v>0.96110997817204047</v>
      </c>
      <c r="I26" s="227"/>
      <c r="J26" s="239">
        <v>3965</v>
      </c>
      <c r="K26" s="770">
        <v>4.3606889118623933</v>
      </c>
      <c r="L26" s="227"/>
      <c r="M26" s="239">
        <v>12178</v>
      </c>
      <c r="N26" s="770">
        <f>M26/'20pobl'!X26*100</f>
        <v>29.691576252590519</v>
      </c>
      <c r="O26" s="576"/>
      <c r="P26" s="306"/>
      <c r="Q26" s="306"/>
      <c r="R26" s="306"/>
      <c r="S26" s="307"/>
      <c r="T26" s="437"/>
      <c r="U26" s="232"/>
      <c r="V26" s="306"/>
      <c r="W26" s="306"/>
      <c r="X26" s="306"/>
      <c r="Y26" s="307"/>
      <c r="Z26" s="437"/>
      <c r="AB26" s="306"/>
      <c r="AC26" s="306"/>
      <c r="AD26" s="306"/>
      <c r="AE26" s="307"/>
      <c r="AF26" s="437"/>
      <c r="AH26" s="306"/>
      <c r="AI26" s="306"/>
      <c r="AJ26" s="306"/>
      <c r="AK26" s="307"/>
      <c r="AL26" s="437"/>
    </row>
    <row r="27" spans="1:38" s="233" customFormat="1" ht="18" customHeight="1" x14ac:dyDescent="0.15">
      <c r="B27" s="234" t="s">
        <v>48</v>
      </c>
      <c r="C27" s="227"/>
      <c r="D27" s="242">
        <f t="shared" si="0"/>
        <v>108415</v>
      </c>
      <c r="E27" s="765">
        <f>D27/'20pobl'!D27*100</f>
        <v>4.8968086168294116</v>
      </c>
      <c r="F27" s="227"/>
      <c r="G27" s="239">
        <v>28702</v>
      </c>
      <c r="H27" s="770">
        <v>1.6794734661682822</v>
      </c>
      <c r="I27" s="227"/>
      <c r="J27" s="239">
        <v>21527</v>
      </c>
      <c r="K27" s="770">
        <v>6.2230791912627703</v>
      </c>
      <c r="L27" s="227"/>
      <c r="M27" s="239">
        <v>58186</v>
      </c>
      <c r="N27" s="770">
        <f>M27/'20pobl'!X27*100</f>
        <v>36.575875486381321</v>
      </c>
      <c r="O27" s="576"/>
      <c r="P27" s="306"/>
      <c r="Q27" s="306"/>
      <c r="R27" s="306"/>
      <c r="S27" s="307"/>
      <c r="T27" s="438"/>
      <c r="U27" s="232"/>
      <c r="V27" s="306"/>
      <c r="W27" s="306"/>
      <c r="X27" s="306"/>
      <c r="Y27" s="307"/>
      <c r="Z27" s="437"/>
      <c r="AB27" s="306"/>
      <c r="AC27" s="306"/>
      <c r="AD27" s="306"/>
      <c r="AE27" s="307"/>
      <c r="AF27" s="437"/>
      <c r="AH27" s="306"/>
      <c r="AI27" s="306"/>
      <c r="AJ27" s="306"/>
      <c r="AK27" s="307"/>
      <c r="AL27" s="437"/>
    </row>
    <row r="28" spans="1:38" s="233" customFormat="1" ht="18" customHeight="1" x14ac:dyDescent="0.15">
      <c r="B28" s="234" t="s">
        <v>49</v>
      </c>
      <c r="C28" s="227"/>
      <c r="D28" s="242">
        <f t="shared" si="0"/>
        <v>14352</v>
      </c>
      <c r="E28" s="765">
        <f>D28/'20pobl'!D28*100</f>
        <v>4.4878610113947639</v>
      </c>
      <c r="F28" s="227"/>
      <c r="G28" s="239">
        <v>3404</v>
      </c>
      <c r="H28" s="770">
        <v>1.3510080965232576</v>
      </c>
      <c r="I28" s="227"/>
      <c r="J28" s="239">
        <v>2645</v>
      </c>
      <c r="K28" s="770">
        <v>5.7996754812963207</v>
      </c>
      <c r="L28" s="227"/>
      <c r="M28" s="239">
        <v>8303</v>
      </c>
      <c r="N28" s="770">
        <f>M28/'20pobl'!X28*100</f>
        <v>37.350427350427353</v>
      </c>
      <c r="O28" s="576"/>
      <c r="P28" s="306"/>
      <c r="Q28" s="306"/>
      <c r="R28" s="306"/>
      <c r="S28" s="307"/>
      <c r="T28" s="437"/>
      <c r="U28" s="232"/>
      <c r="V28" s="306"/>
      <c r="W28" s="306"/>
      <c r="X28" s="306"/>
      <c r="Y28" s="307"/>
      <c r="Z28" s="437"/>
      <c r="AB28" s="306"/>
      <c r="AC28" s="306"/>
      <c r="AD28" s="306"/>
      <c r="AE28" s="307"/>
      <c r="AF28" s="437"/>
      <c r="AH28" s="306"/>
      <c r="AI28" s="306"/>
      <c r="AJ28" s="306"/>
      <c r="AK28" s="307"/>
      <c r="AL28" s="437"/>
    </row>
    <row r="29" spans="1:38" s="233" customFormat="1" ht="18" customHeight="1" x14ac:dyDescent="0.15">
      <c r="B29" s="245" t="s">
        <v>4</v>
      </c>
      <c r="C29" s="227"/>
      <c r="D29" s="248">
        <f t="shared" si="0"/>
        <v>4708</v>
      </c>
      <c r="E29" s="766">
        <f>D29/'20pobl'!D29*100</f>
        <v>2.7730330195902884</v>
      </c>
      <c r="F29" s="227"/>
      <c r="G29" s="246">
        <v>2464</v>
      </c>
      <c r="H29" s="771">
        <v>1.6410474998001972</v>
      </c>
      <c r="I29" s="227"/>
      <c r="J29" s="246">
        <v>865</v>
      </c>
      <c r="K29" s="771">
        <v>5.904839920813707</v>
      </c>
      <c r="L29" s="227"/>
      <c r="M29" s="246">
        <v>1379</v>
      </c>
      <c r="N29" s="771">
        <f>M29/'20pobl'!X29*100</f>
        <v>27.685203774342504</v>
      </c>
      <c r="O29" s="576"/>
      <c r="P29" s="306"/>
      <c r="Q29" s="306"/>
      <c r="R29" s="306"/>
      <c r="S29" s="307"/>
      <c r="T29" s="437"/>
      <c r="U29" s="232"/>
      <c r="V29" s="306"/>
      <c r="W29" s="306"/>
      <c r="X29" s="306"/>
      <c r="Y29" s="307"/>
      <c r="Z29" s="437"/>
      <c r="AB29" s="306"/>
      <c r="AC29" s="306"/>
      <c r="AD29" s="306"/>
      <c r="AE29" s="307"/>
      <c r="AF29" s="437"/>
      <c r="AH29" s="306"/>
      <c r="AI29" s="306"/>
      <c r="AJ29" s="306"/>
      <c r="AK29" s="307"/>
      <c r="AL29" s="437"/>
    </row>
    <row r="30" spans="1:38" s="224" customFormat="1" ht="3.75" customHeight="1" x14ac:dyDescent="0.15">
      <c r="A30" s="221"/>
      <c r="B30" s="222"/>
      <c r="C30" s="223"/>
      <c r="D30" s="222"/>
      <c r="E30" s="222"/>
      <c r="F30" s="223"/>
      <c r="G30" s="222"/>
      <c r="H30" s="222"/>
      <c r="I30" s="223"/>
      <c r="J30" s="222"/>
      <c r="K30" s="222"/>
      <c r="L30" s="223"/>
      <c r="M30" s="222"/>
      <c r="N30" s="222"/>
      <c r="O30" s="576"/>
      <c r="P30" s="310"/>
      <c r="Q30" s="310"/>
      <c r="R30" s="306"/>
      <c r="S30" s="307"/>
      <c r="T30" s="437"/>
      <c r="U30" s="232"/>
      <c r="V30" s="310"/>
      <c r="W30" s="310"/>
      <c r="X30" s="306"/>
      <c r="Y30" s="307"/>
      <c r="Z30" s="437"/>
      <c r="AB30" s="310"/>
      <c r="AC30" s="310"/>
      <c r="AD30" s="306"/>
      <c r="AE30" s="307"/>
      <c r="AF30" s="437"/>
      <c r="AH30" s="310"/>
      <c r="AI30" s="310"/>
      <c r="AJ30" s="306"/>
      <c r="AK30" s="307"/>
      <c r="AL30" s="437"/>
    </row>
    <row r="31" spans="1:38" s="252" customFormat="1" ht="18" customHeight="1" x14ac:dyDescent="0.15">
      <c r="B31" s="253" t="s">
        <v>3</v>
      </c>
      <c r="C31" s="212"/>
      <c r="D31" s="254">
        <f>G31+J31+M31</f>
        <v>1850208</v>
      </c>
      <c r="E31" s="767">
        <f>D31/'20pobl'!D31*100</f>
        <v>3.9046192298352307</v>
      </c>
      <c r="F31" s="212"/>
      <c r="G31" s="254">
        <f>SUM(G12:G29)</f>
        <v>488833</v>
      </c>
      <c r="H31" s="255">
        <f>G31/'20pobl'!J31*100</f>
        <v>1.2838929924319775</v>
      </c>
      <c r="I31" s="212"/>
      <c r="J31" s="254">
        <f>SUM(J12:J29)</f>
        <v>390441</v>
      </c>
      <c r="K31" s="255">
        <f>J31/'20pobl'!Q31*100</f>
        <v>6.0552160968708026</v>
      </c>
      <c r="L31" s="212"/>
      <c r="M31" s="254">
        <f>SUM(M12:M29)</f>
        <v>970934</v>
      </c>
      <c r="N31" s="255">
        <f>M31/'20pobl'!X31*100</f>
        <v>33.915335838790952</v>
      </c>
      <c r="O31" s="576"/>
      <c r="P31" s="306"/>
      <c r="Q31" s="306"/>
      <c r="R31" s="310"/>
      <c r="S31" s="310"/>
      <c r="T31" s="439"/>
      <c r="U31" s="440"/>
      <c r="V31" s="306"/>
      <c r="W31" s="306"/>
      <c r="X31" s="310"/>
      <c r="Y31" s="310"/>
      <c r="Z31" s="439"/>
      <c r="AB31" s="306"/>
      <c r="AC31" s="306"/>
      <c r="AD31" s="310"/>
      <c r="AE31" s="310"/>
      <c r="AF31" s="439"/>
      <c r="AH31" s="306"/>
      <c r="AI31" s="306"/>
      <c r="AJ31" s="310"/>
      <c r="AK31" s="310"/>
      <c r="AL31" s="439"/>
    </row>
    <row r="32" spans="1:38" s="257" customFormat="1" ht="5.25" customHeight="1" x14ac:dyDescent="0.2">
      <c r="B32" s="258" t="s">
        <v>42</v>
      </c>
      <c r="C32" s="259"/>
      <c r="F32" s="259"/>
    </row>
    <row r="33" spans="2:14" s="252" customFormat="1" ht="5.25" customHeight="1" x14ac:dyDescent="0.2">
      <c r="B33" s="258" t="s">
        <v>50</v>
      </c>
      <c r="C33" s="261"/>
      <c r="F33" s="261"/>
    </row>
    <row r="34" spans="2:14" s="252" customFormat="1" ht="13.5" customHeight="1" x14ac:dyDescent="0.2">
      <c r="B34" s="1053" t="str">
        <f>'24solcasaad_pobl'!B34:N34</f>
        <v>(1) Cifras definitivas INE de la Estadística del Padrón continuo referidas al 01/01/2021. Datos definitivos (publicado 17/1/2022)</v>
      </c>
      <c r="C34" s="1084"/>
      <c r="D34" s="1084"/>
      <c r="E34" s="1084"/>
      <c r="F34" s="1084"/>
      <c r="G34" s="1084"/>
      <c r="H34" s="1084"/>
      <c r="I34" s="1084"/>
      <c r="J34" s="1084"/>
      <c r="K34" s="1084"/>
      <c r="L34" s="1084"/>
      <c r="M34" s="1084"/>
      <c r="N34" s="1084"/>
    </row>
    <row r="35" spans="2:14" ht="29.25" customHeight="1" x14ac:dyDescent="0.2">
      <c r="B35" s="1075"/>
      <c r="C35" s="1075"/>
      <c r="D35" s="1075"/>
      <c r="E35" s="737"/>
      <c r="F35" s="263"/>
      <c r="G35" s="263"/>
      <c r="H35" s="263"/>
    </row>
    <row r="36" spans="2:14" ht="4.5" customHeight="1" x14ac:dyDescent="0.2">
      <c r="B36" s="1076"/>
      <c r="C36" s="1076"/>
      <c r="D36" s="1076"/>
      <c r="E36" s="738"/>
      <c r="F36" s="263"/>
      <c r="G36" s="263"/>
      <c r="H36" s="263"/>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3"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AD44"/>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27"/>
      <c r="C2" s="1027"/>
      <c r="D2" s="1027"/>
      <c r="E2" s="1027"/>
      <c r="F2" s="1027"/>
      <c r="G2" s="1027"/>
      <c r="H2" s="1027"/>
      <c r="I2" s="1027"/>
      <c r="J2" s="1027"/>
      <c r="K2" s="1027"/>
      <c r="L2" s="1027"/>
      <c r="M2" s="1027"/>
      <c r="N2" s="1027"/>
      <c r="O2" s="1027"/>
      <c r="P2" s="1027"/>
      <c r="Q2" s="1027"/>
      <c r="R2" s="1027"/>
      <c r="S2" s="10"/>
      <c r="T2" s="16"/>
      <c r="U2" s="15"/>
      <c r="V2" s="15"/>
      <c r="W2" s="15"/>
      <c r="X2" s="15"/>
      <c r="Y2" s="15"/>
      <c r="Z2" s="15"/>
      <c r="AA2" s="15"/>
      <c r="AB2" s="15"/>
      <c r="AC2" s="15"/>
      <c r="AD2" s="15"/>
    </row>
    <row r="3" spans="1:30" x14ac:dyDescent="0.2">
      <c r="B3" s="3"/>
      <c r="C3" s="1032" t="s">
        <v>326</v>
      </c>
      <c r="D3" s="1032"/>
      <c r="E3" s="1032"/>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33" t="s">
        <v>302</v>
      </c>
      <c r="C5" s="1034"/>
      <c r="D5" s="1034"/>
      <c r="E5" s="1034"/>
      <c r="F5" s="1034"/>
      <c r="G5" s="1034"/>
      <c r="H5" s="1034"/>
      <c r="I5" s="1034"/>
      <c r="J5" s="1034"/>
      <c r="K5" s="1034"/>
      <c r="L5" s="1034"/>
      <c r="M5" s="1034"/>
      <c r="N5" s="1034"/>
      <c r="O5" s="1034"/>
      <c r="P5" s="1034"/>
      <c r="Q5" s="1035">
        <v>44926</v>
      </c>
      <c r="R5" s="1036"/>
      <c r="S5" s="1036"/>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37" t="s">
        <v>327</v>
      </c>
      <c r="C7" s="1037"/>
      <c r="D7" s="1037"/>
      <c r="E7" s="1037"/>
      <c r="F7" s="1037"/>
      <c r="G7" s="1037"/>
      <c r="H7" s="1037"/>
      <c r="I7" s="1037"/>
      <c r="J7" s="1037"/>
      <c r="K7" s="1037"/>
      <c r="L7" s="1037"/>
      <c r="M7" s="1037"/>
      <c r="N7" s="1037"/>
      <c r="O7" s="1037"/>
      <c r="P7" s="1037"/>
      <c r="Q7" s="1037"/>
      <c r="R7" s="1037"/>
      <c r="S7" s="1037"/>
      <c r="T7" s="1"/>
    </row>
    <row r="8" spans="1:30" ht="18.75" customHeight="1" x14ac:dyDescent="0.2">
      <c r="B8" s="1031" t="s">
        <v>328</v>
      </c>
      <c r="C8" s="1031"/>
      <c r="D8" s="1031"/>
      <c r="E8" s="1031"/>
      <c r="F8" s="1031"/>
      <c r="G8" s="1031"/>
      <c r="H8" s="1031"/>
      <c r="I8" s="1031"/>
      <c r="J8" s="1031"/>
      <c r="K8" s="1031"/>
      <c r="L8" s="1031"/>
      <c r="M8" s="1031"/>
      <c r="N8" s="1031"/>
      <c r="O8" s="1031"/>
      <c r="P8" s="1031"/>
      <c r="Q8" s="1031"/>
      <c r="R8" s="1031"/>
      <c r="S8" s="1031"/>
      <c r="T8" s="1031"/>
    </row>
    <row r="9" spans="1:30" ht="18.75" customHeight="1" x14ac:dyDescent="0.2">
      <c r="B9" s="1031" t="s">
        <v>329</v>
      </c>
      <c r="C9" s="1031"/>
      <c r="D9" s="1031"/>
      <c r="E9" s="1031"/>
      <c r="F9" s="1031"/>
      <c r="G9" s="1031"/>
      <c r="H9" s="1031"/>
      <c r="I9" s="1031"/>
      <c r="J9" s="1031"/>
      <c r="K9" s="1031"/>
      <c r="L9" s="1031"/>
      <c r="M9" s="1031"/>
      <c r="N9" s="1031"/>
      <c r="O9" s="1031"/>
      <c r="P9" s="1031"/>
      <c r="Q9" s="1031"/>
      <c r="R9" s="1031"/>
      <c r="S9" s="1031"/>
      <c r="T9" s="1031"/>
    </row>
    <row r="10" spans="1:30" ht="18.75" customHeight="1" x14ac:dyDescent="0.2">
      <c r="B10" s="1031" t="s">
        <v>330</v>
      </c>
      <c r="C10" s="1031"/>
      <c r="D10" s="1031"/>
      <c r="E10" s="1031"/>
      <c r="F10" s="1031"/>
      <c r="G10" s="1031"/>
      <c r="H10" s="1031"/>
      <c r="I10" s="1031"/>
      <c r="J10" s="1031"/>
      <c r="K10" s="1031"/>
      <c r="L10" s="1031"/>
      <c r="M10" s="1031"/>
      <c r="N10" s="1031"/>
      <c r="O10" s="1031"/>
      <c r="P10" s="1031"/>
      <c r="Q10" s="1031"/>
      <c r="R10" s="1031"/>
      <c r="S10" s="1031"/>
      <c r="T10" s="1031"/>
    </row>
    <row r="11" spans="1:30" ht="18.75" customHeight="1" x14ac:dyDescent="0.2">
      <c r="B11" s="1031" t="s">
        <v>331</v>
      </c>
      <c r="C11" s="1031"/>
      <c r="D11" s="1031"/>
      <c r="E11" s="1031"/>
      <c r="F11" s="1031"/>
      <c r="G11" s="1031"/>
      <c r="H11" s="1031"/>
      <c r="I11" s="1031"/>
      <c r="J11" s="1031"/>
      <c r="K11" s="1031"/>
      <c r="L11" s="1031"/>
      <c r="M11" s="1031"/>
      <c r="N11" s="1031"/>
      <c r="O11" s="1031"/>
      <c r="P11" s="1031"/>
      <c r="Q11" s="1031"/>
      <c r="R11" s="1031"/>
      <c r="S11" s="1031"/>
      <c r="T11" s="1031"/>
    </row>
    <row r="12" spans="1:30" ht="18.75" customHeight="1" x14ac:dyDescent="0.2">
      <c r="B12" s="1031" t="s">
        <v>332</v>
      </c>
      <c r="C12" s="1031"/>
      <c r="D12" s="1031"/>
      <c r="E12" s="1031"/>
      <c r="F12" s="1031"/>
      <c r="G12" s="1031"/>
      <c r="H12" s="1031"/>
      <c r="I12" s="1031"/>
      <c r="J12" s="1031"/>
      <c r="K12" s="1031"/>
      <c r="L12" s="1031"/>
      <c r="M12" s="1031"/>
      <c r="N12" s="1031"/>
      <c r="O12" s="1031"/>
      <c r="P12" s="1031"/>
      <c r="Q12" s="1031"/>
      <c r="R12" s="1031"/>
      <c r="S12" s="1031"/>
      <c r="T12" s="1031"/>
    </row>
    <row r="13" spans="1:30" ht="18.75" customHeight="1" x14ac:dyDescent="0.2">
      <c r="B13" s="1031" t="s">
        <v>333</v>
      </c>
      <c r="C13" s="1031"/>
      <c r="D13" s="1031"/>
      <c r="E13" s="1031"/>
      <c r="F13" s="1031"/>
      <c r="G13" s="1031"/>
      <c r="H13" s="1031"/>
      <c r="I13" s="1031"/>
      <c r="J13" s="1031"/>
      <c r="K13" s="1031"/>
      <c r="L13" s="1031"/>
      <c r="M13" s="1031"/>
      <c r="N13" s="1031"/>
      <c r="O13" s="1031"/>
      <c r="P13" s="1031"/>
      <c r="Q13" s="1031"/>
      <c r="R13" s="1031"/>
      <c r="S13" s="1031"/>
      <c r="T13" s="1031"/>
    </row>
    <row r="14" spans="1:30" ht="18.75" customHeight="1" x14ac:dyDescent="0.2">
      <c r="B14" s="867"/>
      <c r="C14" s="867"/>
      <c r="D14" s="867"/>
      <c r="E14" s="867"/>
      <c r="F14" s="867"/>
      <c r="G14" s="867"/>
      <c r="H14" s="867"/>
      <c r="I14" s="867"/>
      <c r="J14" s="867"/>
      <c r="K14" s="867"/>
      <c r="L14" s="867"/>
      <c r="M14" s="867"/>
      <c r="N14" s="867"/>
      <c r="O14" s="867"/>
      <c r="P14" s="867"/>
      <c r="Q14" s="867"/>
      <c r="R14" s="867"/>
      <c r="S14" s="867"/>
      <c r="T14" s="788"/>
    </row>
    <row r="15" spans="1:30" ht="18.75" customHeight="1" x14ac:dyDescent="0.2">
      <c r="B15" s="1037" t="s">
        <v>334</v>
      </c>
      <c r="C15" s="1037"/>
      <c r="D15" s="1037"/>
      <c r="E15" s="1037"/>
      <c r="F15" s="1037"/>
      <c r="G15" s="1037"/>
      <c r="H15" s="1037"/>
      <c r="I15" s="1037"/>
      <c r="J15" s="1037"/>
      <c r="K15" s="1037"/>
      <c r="L15" s="1037"/>
      <c r="M15" s="1037"/>
      <c r="N15" s="1037"/>
      <c r="O15" s="1037"/>
      <c r="P15" s="1037"/>
      <c r="Q15" s="1037"/>
      <c r="R15" s="1037"/>
      <c r="S15" s="1037"/>
      <c r="T15" s="1"/>
    </row>
    <row r="16" spans="1:30" ht="18.75" customHeight="1" x14ac:dyDescent="0.2">
      <c r="B16" s="1031" t="s">
        <v>335</v>
      </c>
      <c r="C16" s="1031"/>
      <c r="D16" s="1031"/>
      <c r="E16" s="1031"/>
      <c r="F16" s="1031"/>
      <c r="G16" s="1031"/>
      <c r="H16" s="1031"/>
      <c r="I16" s="1031"/>
      <c r="J16" s="1031"/>
      <c r="K16" s="1031"/>
      <c r="L16" s="1031"/>
      <c r="M16" s="1031"/>
      <c r="N16" s="1031"/>
      <c r="O16" s="1031"/>
      <c r="P16" s="1031"/>
      <c r="Q16" s="1031"/>
      <c r="R16" s="1031"/>
      <c r="S16" s="1031"/>
      <c r="T16" s="788"/>
    </row>
    <row r="17" spans="2:20" ht="18.75" customHeight="1" x14ac:dyDescent="0.2">
      <c r="B17" s="1031" t="s">
        <v>336</v>
      </c>
      <c r="C17" s="1031"/>
      <c r="D17" s="1031"/>
      <c r="E17" s="1031"/>
      <c r="F17" s="1031"/>
      <c r="G17" s="1031"/>
      <c r="H17" s="1031"/>
      <c r="I17" s="1031"/>
      <c r="J17" s="1031"/>
      <c r="K17" s="1031"/>
      <c r="L17" s="1031"/>
      <c r="M17" s="1031"/>
      <c r="N17" s="1031"/>
      <c r="O17" s="1031"/>
      <c r="P17" s="1031"/>
      <c r="Q17" s="1031"/>
      <c r="R17" s="1031"/>
      <c r="S17" s="1031"/>
      <c r="T17" s="867"/>
    </row>
    <row r="18" spans="2:20" ht="18.75" customHeight="1" x14ac:dyDescent="0.2">
      <c r="B18" s="1031" t="s">
        <v>337</v>
      </c>
      <c r="C18" s="1031"/>
      <c r="D18" s="1031"/>
      <c r="E18" s="1031"/>
      <c r="F18" s="1031"/>
      <c r="G18" s="1031"/>
      <c r="H18" s="1031"/>
      <c r="I18" s="1031"/>
      <c r="J18" s="1031"/>
      <c r="K18" s="1031"/>
      <c r="L18" s="1031"/>
      <c r="M18" s="1031"/>
      <c r="N18" s="1031"/>
      <c r="O18" s="1031"/>
      <c r="P18" s="1031"/>
      <c r="Q18" s="1031"/>
      <c r="R18" s="1031"/>
      <c r="S18" s="1031"/>
      <c r="T18" s="867"/>
    </row>
    <row r="19" spans="2:20" ht="18.75" customHeight="1" x14ac:dyDescent="0.2">
      <c r="B19" s="867"/>
      <c r="C19" s="867"/>
      <c r="D19" s="867"/>
      <c r="E19" s="867"/>
      <c r="F19" s="867"/>
      <c r="G19" s="867"/>
      <c r="H19" s="867"/>
      <c r="I19" s="867"/>
      <c r="J19" s="867"/>
      <c r="K19" s="867"/>
      <c r="L19" s="867"/>
      <c r="M19" s="867"/>
      <c r="N19" s="867"/>
      <c r="O19" s="867"/>
      <c r="P19" s="867"/>
      <c r="Q19" s="867"/>
      <c r="R19" s="867"/>
      <c r="S19" s="867"/>
      <c r="T19" s="788"/>
    </row>
    <row r="20" spans="2:20" ht="18.75" customHeight="1" x14ac:dyDescent="0.2">
      <c r="B20" s="1037" t="s">
        <v>338</v>
      </c>
      <c r="C20" s="1037"/>
      <c r="D20" s="1037"/>
      <c r="E20" s="1037"/>
      <c r="F20" s="1037"/>
      <c r="G20" s="1037"/>
      <c r="H20" s="1037"/>
      <c r="I20" s="1037"/>
      <c r="J20" s="1037"/>
      <c r="K20" s="1037"/>
      <c r="L20" s="1037"/>
      <c r="M20" s="1037"/>
      <c r="N20" s="1037"/>
      <c r="O20" s="1037"/>
      <c r="P20" s="1037"/>
      <c r="Q20" s="1037"/>
      <c r="R20" s="1037"/>
      <c r="S20" s="1037"/>
      <c r="T20" s="1"/>
    </row>
    <row r="21" spans="2:20" ht="18.75" customHeight="1" x14ac:dyDescent="0.2">
      <c r="B21" s="1031" t="s">
        <v>339</v>
      </c>
      <c r="C21" s="1031"/>
      <c r="D21" s="1031"/>
      <c r="E21" s="1031"/>
      <c r="F21" s="1031"/>
      <c r="G21" s="1031"/>
      <c r="H21" s="1031"/>
      <c r="I21" s="1031"/>
      <c r="J21" s="1031"/>
      <c r="K21" s="1031"/>
      <c r="L21" s="1031"/>
      <c r="M21" s="1031"/>
      <c r="N21" s="1031"/>
      <c r="O21" s="1031"/>
      <c r="P21" s="1031"/>
      <c r="Q21" s="1031"/>
      <c r="R21" s="1031"/>
      <c r="S21" s="1031"/>
      <c r="T21" s="788"/>
    </row>
    <row r="22" spans="2:20" ht="18.75" customHeight="1" x14ac:dyDescent="0.2">
      <c r="B22" s="867"/>
      <c r="C22" s="867"/>
      <c r="D22" s="867"/>
      <c r="E22" s="867"/>
      <c r="F22" s="867"/>
      <c r="G22" s="867"/>
      <c r="H22" s="867"/>
      <c r="I22" s="867"/>
      <c r="J22" s="867"/>
      <c r="K22" s="867"/>
      <c r="L22" s="867"/>
      <c r="M22" s="867"/>
      <c r="N22" s="867"/>
      <c r="O22" s="867"/>
      <c r="P22" s="867"/>
      <c r="Q22" s="867"/>
      <c r="R22" s="867"/>
      <c r="S22" s="867"/>
      <c r="T22" s="788"/>
    </row>
    <row r="23" spans="2:20" ht="18.75" customHeight="1" x14ac:dyDescent="0.2">
      <c r="B23" s="1037" t="s">
        <v>340</v>
      </c>
      <c r="C23" s="1037"/>
      <c r="D23" s="1037"/>
      <c r="E23" s="1037"/>
      <c r="F23" s="1037"/>
      <c r="G23" s="1037"/>
      <c r="H23" s="1037"/>
      <c r="I23" s="1037"/>
      <c r="J23" s="1037"/>
      <c r="K23" s="1037"/>
      <c r="L23" s="1037"/>
      <c r="M23" s="1037"/>
      <c r="N23" s="1037"/>
      <c r="O23" s="1037"/>
      <c r="P23" s="1037"/>
      <c r="Q23" s="1037"/>
      <c r="R23" s="1037"/>
      <c r="S23" s="1037"/>
      <c r="T23" s="1"/>
    </row>
    <row r="24" spans="2:20" ht="18.75" customHeight="1" x14ac:dyDescent="0.2">
      <c r="B24" s="1031" t="s">
        <v>340</v>
      </c>
      <c r="C24" s="1031"/>
      <c r="D24" s="1031"/>
      <c r="E24" s="1031"/>
      <c r="F24" s="1031"/>
      <c r="G24" s="1031"/>
      <c r="H24" s="1031"/>
      <c r="I24" s="1031"/>
      <c r="J24" s="1031"/>
      <c r="K24" s="1031"/>
      <c r="L24" s="1031"/>
      <c r="M24" s="1031"/>
      <c r="N24" s="1031"/>
      <c r="O24" s="1031"/>
      <c r="P24" s="1031"/>
      <c r="Q24" s="1031"/>
      <c r="R24" s="1031"/>
      <c r="S24" s="1031"/>
      <c r="T24" s="788"/>
    </row>
    <row r="25" spans="2:20" ht="18.75" customHeight="1" x14ac:dyDescent="0.2">
      <c r="B25" s="1031" t="s">
        <v>341</v>
      </c>
      <c r="C25" s="1031"/>
      <c r="D25" s="1031"/>
      <c r="E25" s="1031"/>
      <c r="F25" s="1031"/>
      <c r="G25" s="1031"/>
      <c r="H25" s="1031"/>
      <c r="I25" s="1031"/>
      <c r="J25" s="1031"/>
      <c r="K25" s="1031"/>
      <c r="L25" s="1031"/>
      <c r="M25" s="1031"/>
      <c r="N25" s="1031"/>
      <c r="O25" s="1031"/>
      <c r="P25" s="1031"/>
      <c r="Q25" s="1031"/>
      <c r="R25" s="1031"/>
      <c r="S25" s="1031"/>
      <c r="T25" s="788"/>
    </row>
    <row r="26" spans="2:20" ht="18.75" customHeight="1" x14ac:dyDescent="0.2">
      <c r="B26" s="867"/>
      <c r="C26" s="867"/>
      <c r="D26" s="867"/>
      <c r="E26" s="867"/>
      <c r="F26" s="867"/>
      <c r="G26" s="867"/>
      <c r="H26" s="867"/>
      <c r="I26" s="867"/>
      <c r="J26" s="867"/>
      <c r="K26" s="867"/>
      <c r="L26" s="867"/>
      <c r="M26" s="867"/>
      <c r="N26" s="867"/>
      <c r="O26" s="867"/>
      <c r="P26" s="867"/>
      <c r="Q26" s="867"/>
      <c r="R26" s="867"/>
      <c r="S26" s="867"/>
      <c r="T26" s="788"/>
    </row>
    <row r="27" spans="2:20" ht="18.75" customHeight="1" x14ac:dyDescent="0.2">
      <c r="B27" s="1037" t="s">
        <v>342</v>
      </c>
      <c r="C27" s="1037"/>
      <c r="D27" s="1037"/>
      <c r="E27" s="1037"/>
      <c r="F27" s="1037"/>
      <c r="G27" s="1037"/>
      <c r="H27" s="1037"/>
      <c r="I27" s="1037"/>
      <c r="J27" s="1037"/>
      <c r="K27" s="1037"/>
      <c r="L27" s="1037"/>
      <c r="M27" s="1037"/>
      <c r="N27" s="1037"/>
      <c r="O27" s="1037"/>
      <c r="P27" s="1037"/>
      <c r="Q27" s="1037"/>
      <c r="R27" s="1037"/>
      <c r="S27" s="1037"/>
      <c r="T27" s="1"/>
    </row>
    <row r="28" spans="2:20" ht="18.75" customHeight="1" x14ac:dyDescent="0.2">
      <c r="B28" s="1031" t="s">
        <v>342</v>
      </c>
      <c r="C28" s="1031"/>
      <c r="D28" s="1031"/>
      <c r="E28" s="1031"/>
      <c r="F28" s="1031"/>
      <c r="G28" s="1031"/>
      <c r="H28" s="1031"/>
      <c r="I28" s="1031"/>
      <c r="J28" s="1031"/>
      <c r="K28" s="1031"/>
      <c r="L28" s="1031"/>
      <c r="M28" s="1031"/>
      <c r="N28" s="1031"/>
      <c r="O28" s="1031"/>
      <c r="P28" s="1031"/>
      <c r="Q28" s="1031"/>
      <c r="R28" s="1031"/>
      <c r="S28" s="1031"/>
      <c r="T28" s="788"/>
    </row>
    <row r="29" spans="2:20" ht="18.75" customHeight="1" x14ac:dyDescent="0.2">
      <c r="B29" s="1031" t="s">
        <v>343</v>
      </c>
      <c r="C29" s="1031"/>
      <c r="D29" s="1031"/>
      <c r="E29" s="1031"/>
      <c r="F29" s="1031"/>
      <c r="G29" s="1031"/>
      <c r="H29" s="1031"/>
      <c r="I29" s="1031"/>
      <c r="J29" s="1031"/>
      <c r="K29" s="1031"/>
      <c r="L29" s="1031"/>
      <c r="M29" s="1031"/>
      <c r="N29" s="1031"/>
      <c r="O29" s="1031"/>
      <c r="P29" s="1031"/>
      <c r="Q29" s="1031"/>
      <c r="R29" s="1031"/>
      <c r="S29" s="1031"/>
      <c r="T29" s="788"/>
    </row>
    <row r="30" spans="2:20" ht="18.75" customHeight="1" x14ac:dyDescent="0.2">
      <c r="B30" s="867"/>
      <c r="C30" s="867"/>
      <c r="D30" s="867"/>
      <c r="E30" s="867"/>
      <c r="F30" s="867"/>
      <c r="G30" s="867"/>
      <c r="H30" s="867"/>
      <c r="I30" s="867"/>
      <c r="J30" s="867"/>
      <c r="K30" s="867"/>
      <c r="L30" s="867"/>
      <c r="M30" s="867"/>
      <c r="N30" s="867"/>
      <c r="O30" s="867"/>
      <c r="P30" s="867"/>
      <c r="Q30" s="867"/>
      <c r="R30" s="867"/>
      <c r="S30" s="867"/>
      <c r="T30" s="788"/>
    </row>
    <row r="31" spans="2:20" ht="18.75" customHeight="1" x14ac:dyDescent="0.2">
      <c r="B31" s="1037" t="s">
        <v>344</v>
      </c>
      <c r="C31" s="1037"/>
      <c r="D31" s="1037"/>
      <c r="E31" s="1037"/>
      <c r="F31" s="1037"/>
      <c r="G31" s="1037"/>
      <c r="H31" s="1037"/>
      <c r="I31" s="1037"/>
      <c r="J31" s="1037"/>
      <c r="K31" s="1037"/>
      <c r="L31" s="1037"/>
      <c r="M31" s="1037"/>
      <c r="N31" s="1037"/>
      <c r="O31" s="1037"/>
      <c r="P31" s="1037"/>
      <c r="Q31" s="1037"/>
      <c r="R31" s="1037"/>
      <c r="S31" s="1037"/>
      <c r="T31" s="1"/>
    </row>
    <row r="32" spans="2:20" ht="18.75" customHeight="1" x14ac:dyDescent="0.2">
      <c r="B32" s="1031" t="s">
        <v>345</v>
      </c>
      <c r="C32" s="1031"/>
      <c r="D32" s="1031"/>
      <c r="E32" s="1031"/>
      <c r="F32" s="1031"/>
      <c r="G32" s="1031"/>
      <c r="H32" s="1031"/>
      <c r="I32" s="1031"/>
      <c r="J32" s="1031"/>
      <c r="K32" s="1031"/>
      <c r="L32" s="1031"/>
      <c r="M32" s="1031"/>
      <c r="N32" s="1031"/>
      <c r="O32" s="1031"/>
      <c r="P32" s="1031"/>
      <c r="Q32" s="1031"/>
      <c r="R32" s="1031"/>
      <c r="S32" s="1031"/>
      <c r="T32" s="788"/>
    </row>
    <row r="33" spans="2:20" ht="18.75" customHeight="1" x14ac:dyDescent="0.2">
      <c r="B33" s="1031" t="s">
        <v>346</v>
      </c>
      <c r="C33" s="1031"/>
      <c r="D33" s="1031"/>
      <c r="E33" s="1031"/>
      <c r="F33" s="1031"/>
      <c r="G33" s="1031"/>
      <c r="H33" s="1031"/>
      <c r="I33" s="1031"/>
      <c r="J33" s="1031"/>
      <c r="K33" s="1031"/>
      <c r="L33" s="1031"/>
      <c r="M33" s="1031"/>
      <c r="N33" s="1031"/>
      <c r="O33" s="1031"/>
      <c r="P33" s="1031"/>
      <c r="Q33" s="1031"/>
      <c r="R33" s="1031"/>
      <c r="S33" s="1031"/>
      <c r="T33" s="788"/>
    </row>
    <row r="34" spans="2:20" ht="18.75" customHeight="1" x14ac:dyDescent="0.2">
      <c r="B34" s="1031" t="s">
        <v>347</v>
      </c>
      <c r="C34" s="1031"/>
      <c r="D34" s="1031"/>
      <c r="E34" s="1031"/>
      <c r="F34" s="1031"/>
      <c r="G34" s="1031"/>
      <c r="H34" s="1031"/>
      <c r="I34" s="1031"/>
      <c r="J34" s="1031"/>
      <c r="K34" s="1031"/>
      <c r="L34" s="1031"/>
      <c r="M34" s="1031"/>
      <c r="N34" s="1031"/>
      <c r="O34" s="1031"/>
      <c r="P34" s="1031"/>
      <c r="Q34" s="1031"/>
      <c r="R34" s="1031"/>
      <c r="S34" s="1031"/>
      <c r="T34" s="867"/>
    </row>
    <row r="35" spans="2:20" ht="18.75" customHeight="1" x14ac:dyDescent="0.2">
      <c r="B35" s="1031" t="s">
        <v>348</v>
      </c>
      <c r="C35" s="1031"/>
      <c r="D35" s="1031"/>
      <c r="E35" s="1031"/>
      <c r="F35" s="1031"/>
      <c r="G35" s="1031"/>
      <c r="H35" s="1031"/>
      <c r="I35" s="1031"/>
      <c r="J35" s="1031"/>
      <c r="K35" s="1031"/>
      <c r="L35" s="1031"/>
      <c r="M35" s="1031"/>
      <c r="N35" s="1031"/>
      <c r="O35" s="1031"/>
      <c r="P35" s="1031"/>
      <c r="Q35" s="1031"/>
      <c r="R35" s="1031"/>
      <c r="S35" s="1031"/>
      <c r="T35" s="867"/>
    </row>
    <row r="36" spans="2:20" ht="15" customHeight="1" x14ac:dyDescent="0.2">
      <c r="B36" s="1031" t="s">
        <v>349</v>
      </c>
      <c r="C36" s="1031"/>
      <c r="D36" s="1031"/>
      <c r="E36" s="1031"/>
      <c r="F36" s="1031"/>
      <c r="G36" s="1031"/>
      <c r="H36" s="1031"/>
      <c r="I36" s="1031"/>
      <c r="J36" s="1031"/>
      <c r="K36" s="1031"/>
      <c r="L36" s="1031"/>
      <c r="M36" s="1031"/>
      <c r="N36" s="1031"/>
      <c r="O36" s="1031"/>
      <c r="P36" s="1031"/>
      <c r="Q36" s="1031"/>
      <c r="R36" s="1031"/>
      <c r="S36" s="1031"/>
      <c r="T36" s="867"/>
    </row>
    <row r="37" spans="2:20" ht="15.95" customHeight="1" x14ac:dyDescent="0.2">
      <c r="B37" s="788"/>
      <c r="C37" s="788"/>
      <c r="D37" s="788"/>
      <c r="E37" s="788"/>
      <c r="F37" s="788"/>
      <c r="G37" s="788"/>
      <c r="H37" s="788"/>
      <c r="I37" s="788"/>
      <c r="J37" s="788"/>
      <c r="K37" s="788"/>
      <c r="L37" s="788"/>
      <c r="M37" s="788"/>
      <c r="N37" s="788"/>
      <c r="O37" s="789"/>
      <c r="P37" s="788"/>
      <c r="Q37" s="789"/>
      <c r="R37" s="788"/>
      <c r="S37" s="788"/>
      <c r="T37" s="788"/>
    </row>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5.95" customHeight="1" x14ac:dyDescent="0.2"/>
    <row r="44" spans="2:20" ht="18" customHeight="1" x14ac:dyDescent="0.2"/>
  </sheetData>
  <mergeCells count="29">
    <mergeCell ref="B32:S32"/>
    <mergeCell ref="B33:S33"/>
    <mergeCell ref="B34:S34"/>
    <mergeCell ref="B35:S35"/>
    <mergeCell ref="B36:S36"/>
    <mergeCell ref="B31:S31"/>
    <mergeCell ref="B16:S16"/>
    <mergeCell ref="B17:S17"/>
    <mergeCell ref="B18:S18"/>
    <mergeCell ref="B20:S20"/>
    <mergeCell ref="B21:S21"/>
    <mergeCell ref="B23:S23"/>
    <mergeCell ref="B24:S24"/>
    <mergeCell ref="B25:S25"/>
    <mergeCell ref="B27:S27"/>
    <mergeCell ref="B28:S28"/>
    <mergeCell ref="B29:S29"/>
    <mergeCell ref="B15:S15"/>
    <mergeCell ref="B2:R2"/>
    <mergeCell ref="C3:E3"/>
    <mergeCell ref="B5:P5"/>
    <mergeCell ref="Q5:S5"/>
    <mergeCell ref="B7:S7"/>
    <mergeCell ref="B8:T8"/>
    <mergeCell ref="B9:T9"/>
    <mergeCell ref="B10:T10"/>
    <mergeCell ref="B11:T11"/>
    <mergeCell ref="B12:T12"/>
    <mergeCell ref="B13:T13"/>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6:T36" location="'12BenefEfect'!A1" display="12. PERSONAS CON RESOLUCIÓN DE PIA Y PRESTACIÓN EFECTIVA O NO EFECTIVA" xr:uid="{00000000-0004-0000-1000-00000D000000}"/>
    <hyperlink ref="B34:S34"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5:S35"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 ref="B33:S33" location="'91TiempoEspera_evo'!A1" display="9.1. EVOLUCIÓN DEL TIEMPO MEDIO DE RESOLUCIÓN POR CCAA" xr:uid="{00000000-0004-0000-1000-000012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62" bestFit="1" customWidth="1"/>
    <col min="26" max="26" width="7.7109375" style="262" bestFit="1" customWidth="1"/>
    <col min="27" max="27" width="11.42578125" style="262"/>
    <col min="28" max="30" width="2.42578125" style="262" bestFit="1" customWidth="1"/>
    <col min="31" max="31" width="13" style="262" bestFit="1" customWidth="1"/>
    <col min="32" max="32" width="3.42578125" style="262" bestFit="1" customWidth="1"/>
    <col min="33" max="33" width="3.85546875" style="262" customWidth="1"/>
    <col min="34" max="36" width="2.42578125" style="262" bestFit="1" customWidth="1"/>
    <col min="37" max="37" width="8.42578125" style="262" bestFit="1" customWidth="1"/>
    <col min="38" max="38" width="3.42578125" style="262" bestFit="1" customWidth="1"/>
    <col min="39" max="39" width="3.5703125" style="262" customWidth="1"/>
    <col min="40" max="42" width="2.42578125" style="262" bestFit="1" customWidth="1"/>
    <col min="43" max="43" width="8.42578125" style="262" bestFit="1" customWidth="1"/>
    <col min="44" max="44" width="4.140625" style="262" bestFit="1" customWidth="1"/>
    <col min="45" max="45" width="3.28515625" style="262" customWidth="1"/>
    <col min="46" max="46" width="4.28515625" style="262" bestFit="1" customWidth="1"/>
    <col min="47" max="47" width="2.42578125" style="262" bestFit="1" customWidth="1"/>
    <col min="48" max="48" width="4.28515625" style="262" bestFit="1" customWidth="1"/>
    <col min="49" max="49" width="8.42578125" style="262" bestFit="1" customWidth="1"/>
    <col min="50" max="50" width="4.28515625" style="262" bestFit="1" customWidth="1"/>
    <col min="51" max="16384" width="11.42578125" style="262"/>
  </cols>
  <sheetData>
    <row r="1" spans="1:50" s="202" customFormat="1" ht="15" customHeight="1" x14ac:dyDescent="0.2">
      <c r="B1" s="203"/>
      <c r="C1" s="204"/>
      <c r="F1" s="204"/>
      <c r="I1" s="204"/>
      <c r="O1" s="205"/>
      <c r="R1" s="204"/>
      <c r="S1" s="202" t="s">
        <v>143</v>
      </c>
      <c r="V1" s="202" t="s">
        <v>19</v>
      </c>
      <c r="Y1" s="202" t="s">
        <v>18</v>
      </c>
    </row>
    <row r="2" spans="1:50" s="206" customFormat="1" ht="52.5" customHeight="1" x14ac:dyDescent="0.2">
      <c r="B2" s="1054"/>
      <c r="C2" s="1054"/>
      <c r="D2" s="1054"/>
      <c r="E2" s="1054"/>
      <c r="F2" s="1054"/>
      <c r="G2" s="1054"/>
      <c r="H2" s="1054"/>
      <c r="I2" s="1054"/>
      <c r="O2" s="208"/>
    </row>
    <row r="3" spans="1:50" s="209" customFormat="1" ht="4.5" customHeight="1" x14ac:dyDescent="0.2">
      <c r="B3" s="1055"/>
      <c r="C3" s="1055"/>
      <c r="D3" s="1055"/>
      <c r="E3" s="1055"/>
      <c r="F3" s="1055"/>
      <c r="G3" s="1055"/>
      <c r="H3" s="1055"/>
      <c r="I3" s="1055"/>
      <c r="O3" s="208"/>
    </row>
    <row r="4" spans="1:50" s="209" customFormat="1" ht="17.25" customHeight="1" x14ac:dyDescent="0.2">
      <c r="A4" s="1055" t="s">
        <v>202</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row>
    <row r="5" spans="1:50"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row>
    <row r="6" spans="1:50" s="209" customFormat="1" ht="6" customHeight="1" x14ac:dyDescent="0.2">
      <c r="O6" s="208"/>
    </row>
    <row r="7" spans="1:50" s="214" customFormat="1" ht="12.75" customHeight="1" x14ac:dyDescent="0.2">
      <c r="A7" s="210"/>
      <c r="B7" s="1057" t="s">
        <v>15</v>
      </c>
      <c r="C7" s="212"/>
      <c r="D7" s="1066" t="s">
        <v>115</v>
      </c>
      <c r="E7" s="1064"/>
      <c r="F7" s="569"/>
      <c r="G7" s="1064"/>
      <c r="H7" s="1064"/>
      <c r="I7" s="569"/>
      <c r="J7" s="1064"/>
      <c r="K7" s="1064"/>
      <c r="L7" s="569"/>
      <c r="M7" s="1064"/>
      <c r="N7" s="1065"/>
      <c r="O7" s="212"/>
      <c r="P7" s="1066" t="s">
        <v>33</v>
      </c>
      <c r="Q7" s="1064"/>
      <c r="R7" s="569"/>
      <c r="S7" s="1064"/>
      <c r="T7" s="1064"/>
      <c r="U7" s="569"/>
      <c r="V7" s="1064"/>
      <c r="W7" s="1064"/>
      <c r="X7" s="569"/>
      <c r="Y7" s="1064"/>
      <c r="Z7" s="1065"/>
      <c r="AA7" s="431"/>
      <c r="AB7" s="431"/>
      <c r="AC7" s="432"/>
      <c r="AD7" s="432"/>
      <c r="AE7" s="432"/>
      <c r="AF7" s="432"/>
      <c r="AG7" s="432"/>
      <c r="AH7" s="432"/>
      <c r="AI7" s="433"/>
    </row>
    <row r="8" spans="1:50" s="214" customFormat="1" ht="33.75" customHeight="1" x14ac:dyDescent="0.2">
      <c r="A8" s="210"/>
      <c r="B8" s="1058"/>
      <c r="C8" s="212"/>
      <c r="D8" s="1085"/>
      <c r="E8" s="1086"/>
      <c r="F8" s="212"/>
      <c r="G8" s="1066" t="s">
        <v>177</v>
      </c>
      <c r="H8" s="1065"/>
      <c r="I8" s="212"/>
      <c r="J8" s="1066" t="s">
        <v>183</v>
      </c>
      <c r="K8" s="1065"/>
      <c r="L8" s="212"/>
      <c r="M8" s="1066" t="s">
        <v>178</v>
      </c>
      <c r="N8" s="1065"/>
      <c r="O8" s="212"/>
      <c r="P8" s="1085"/>
      <c r="Q8" s="1087"/>
      <c r="R8" s="502"/>
      <c r="S8" s="1066" t="s">
        <v>184</v>
      </c>
      <c r="T8" s="1065"/>
      <c r="U8" s="212"/>
      <c r="V8" s="1066" t="s">
        <v>185</v>
      </c>
      <c r="W8" s="1065"/>
      <c r="X8" s="212"/>
      <c r="Y8" s="1066" t="s">
        <v>186</v>
      </c>
      <c r="Z8" s="1065"/>
      <c r="AA8" s="431"/>
      <c r="AB8" s="431"/>
      <c r="AC8" s="432"/>
      <c r="AD8" s="432"/>
      <c r="AE8" s="432"/>
      <c r="AF8" s="432"/>
      <c r="AG8" s="432"/>
      <c r="AH8" s="432"/>
      <c r="AI8" s="433"/>
    </row>
    <row r="9" spans="1:50" s="220" customFormat="1" ht="36.75" customHeight="1" x14ac:dyDescent="0.2">
      <c r="A9" s="215"/>
      <c r="B9" s="1059"/>
      <c r="C9" s="217"/>
      <c r="D9" s="218" t="s">
        <v>12</v>
      </c>
      <c r="E9" s="219" t="s">
        <v>13</v>
      </c>
      <c r="F9" s="217"/>
      <c r="G9" s="218" t="s">
        <v>12</v>
      </c>
      <c r="H9" s="272" t="s">
        <v>13</v>
      </c>
      <c r="I9" s="217"/>
      <c r="J9" s="218" t="s">
        <v>12</v>
      </c>
      <c r="K9" s="272" t="s">
        <v>13</v>
      </c>
      <c r="L9" s="217"/>
      <c r="M9" s="218" t="s">
        <v>12</v>
      </c>
      <c r="N9" s="272" t="s">
        <v>13</v>
      </c>
      <c r="O9" s="217"/>
      <c r="P9" s="218" t="s">
        <v>12</v>
      </c>
      <c r="Q9" s="219" t="s">
        <v>119</v>
      </c>
      <c r="R9" s="217"/>
      <c r="S9" s="218" t="s">
        <v>12</v>
      </c>
      <c r="T9" s="272" t="s">
        <v>119</v>
      </c>
      <c r="U9" s="217"/>
      <c r="V9" s="218" t="s">
        <v>12</v>
      </c>
      <c r="W9" s="272" t="s">
        <v>119</v>
      </c>
      <c r="X9" s="217"/>
      <c r="Y9" s="218" t="s">
        <v>12</v>
      </c>
      <c r="Z9" s="272" t="s">
        <v>119</v>
      </c>
      <c r="AA9" s="434"/>
      <c r="AB9" s="435"/>
      <c r="AC9" s="310"/>
      <c r="AD9" s="310"/>
      <c r="AE9" s="310"/>
      <c r="AF9" s="310"/>
      <c r="AG9" s="436"/>
      <c r="AH9" s="436"/>
      <c r="AI9" s="436"/>
    </row>
    <row r="10" spans="1:50" s="224" customFormat="1" ht="4.5" customHeight="1" x14ac:dyDescent="0.2">
      <c r="A10" s="221"/>
      <c r="B10" s="222"/>
      <c r="C10" s="223"/>
      <c r="D10" s="222"/>
      <c r="E10" s="222"/>
      <c r="F10" s="223"/>
      <c r="G10" s="222"/>
      <c r="H10" s="222"/>
      <c r="I10" s="223"/>
      <c r="J10" s="222"/>
      <c r="K10" s="222"/>
      <c r="L10" s="223"/>
      <c r="M10" s="222"/>
      <c r="N10" s="222"/>
      <c r="O10" s="223"/>
      <c r="P10" s="222"/>
      <c r="Q10" s="222"/>
      <c r="R10" s="223"/>
      <c r="S10" s="222"/>
      <c r="T10" s="222"/>
      <c r="U10" s="223"/>
      <c r="V10" s="222"/>
      <c r="W10" s="222"/>
      <c r="X10" s="223"/>
      <c r="Y10" s="222"/>
      <c r="Z10" s="222"/>
      <c r="AA10" s="431"/>
      <c r="AB10" s="435"/>
      <c r="AC10" s="310"/>
      <c r="AD10" s="310"/>
      <c r="AE10" s="310"/>
      <c r="AF10" s="310"/>
      <c r="AG10" s="232"/>
      <c r="AH10" s="232"/>
      <c r="AI10" s="232"/>
    </row>
    <row r="11" spans="1:50" s="233" customFormat="1" ht="18" customHeight="1" x14ac:dyDescent="0.15">
      <c r="A11" s="225"/>
      <c r="B11" s="226" t="s">
        <v>11</v>
      </c>
      <c r="C11" s="227"/>
      <c r="D11" s="405">
        <f>G11+J11+M11</f>
        <v>8384408</v>
      </c>
      <c r="E11" s="186">
        <f t="shared" ref="E11:E28" si="0">D11*100/$D$30</f>
        <v>17.944934163017855</v>
      </c>
      <c r="F11" s="227"/>
      <c r="G11" s="228">
        <f>'3solcasaad'!G11</f>
        <v>6973463</v>
      </c>
      <c r="H11" s="570">
        <f>G11*100/$G$30</f>
        <v>18.441080349722064</v>
      </c>
      <c r="I11" s="227"/>
      <c r="J11" s="228">
        <f>'3solcasaad'!J11</f>
        <v>999769</v>
      </c>
      <c r="K11" s="570">
        <f>J11*100/$J$30</f>
        <v>16.561910466829101</v>
      </c>
      <c r="L11" s="227"/>
      <c r="M11" s="228">
        <f>'3solcasaad'!M11</f>
        <v>411176</v>
      </c>
      <c r="N11" s="570">
        <f t="shared" ref="N11:N28" si="1">M11*100/$M$30</f>
        <v>14.318732272482714</v>
      </c>
      <c r="O11" s="227"/>
      <c r="P11" s="230" t="e">
        <f>S11+V11+Y11</f>
        <v>#REF!</v>
      </c>
      <c r="Q11" s="231" t="e">
        <f>P11*100/D11</f>
        <v>#REF!</v>
      </c>
      <c r="R11" s="227"/>
      <c r="S11" s="228" t="e">
        <f>GETPIVOTDATA("Cuenta número de expedientes",#REF!,"CCAA",$B11,"TramoEdad",S$1)</f>
        <v>#REF!</v>
      </c>
      <c r="T11" s="229" t="e">
        <f>S11*100/G11</f>
        <v>#REF!</v>
      </c>
      <c r="U11" s="227"/>
      <c r="V11" s="228" t="e">
        <f>GETPIVOTDATA("Cuenta número de expedientes",#REF!,"CCAA",$B11,"TramoEdad",V$1)</f>
        <v>#REF!</v>
      </c>
      <c r="W11" s="229" t="e">
        <f>V11*100/J11</f>
        <v>#REF!</v>
      </c>
      <c r="X11" s="227"/>
      <c r="Y11" s="228" t="e">
        <f>GETPIVOTDATA("Cuenta número de expedientes",#REF!,"CCAA",$B11,"TramoEdad",Y$1)</f>
        <v>#REF!</v>
      </c>
      <c r="Z11" s="229" t="e">
        <f>Y11*100/M11</f>
        <v>#REF!</v>
      </c>
      <c r="AA11" s="576"/>
      <c r="AB11" s="306"/>
      <c r="AC11" s="306"/>
      <c r="AD11" s="306"/>
      <c r="AE11" s="307"/>
      <c r="AF11" s="437"/>
      <c r="AG11" s="232"/>
      <c r="AH11" s="306"/>
      <c r="AI11" s="306"/>
      <c r="AJ11" s="306"/>
      <c r="AK11" s="307"/>
      <c r="AL11" s="437"/>
      <c r="AN11" s="306"/>
      <c r="AO11" s="306"/>
      <c r="AP11" s="306"/>
      <c r="AQ11" s="307"/>
      <c r="AR11" s="437"/>
      <c r="AT11" s="306"/>
      <c r="AU11" s="306"/>
      <c r="AV11" s="306"/>
      <c r="AW11" s="307"/>
      <c r="AX11" s="437"/>
    </row>
    <row r="12" spans="1:50" s="233" customFormat="1" ht="18" customHeight="1" x14ac:dyDescent="0.15">
      <c r="A12" s="225"/>
      <c r="B12" s="234" t="s">
        <v>10</v>
      </c>
      <c r="C12" s="227"/>
      <c r="D12" s="406">
        <f t="shared" ref="D12:D28" si="2">G12+J12+M12</f>
        <v>1308728</v>
      </c>
      <c r="E12" s="187">
        <f t="shared" si="0"/>
        <v>2.801037091384154</v>
      </c>
      <c r="F12" s="227"/>
      <c r="G12" s="235">
        <f>'3solcasaad'!G12</f>
        <v>1025808</v>
      </c>
      <c r="H12" s="571">
        <f t="shared" ref="H12:H28" si="3">G12*100/$G$30</f>
        <v>2.7127135759360437</v>
      </c>
      <c r="I12" s="227"/>
      <c r="J12" s="235">
        <f>'3solcasaad'!J12</f>
        <v>180311</v>
      </c>
      <c r="K12" s="571">
        <f t="shared" ref="K12:K28" si="4">J12*100/$J$30</f>
        <v>2.9869846316343294</v>
      </c>
      <c r="L12" s="227"/>
      <c r="M12" s="235">
        <f>'3solcasaad'!M12</f>
        <v>102609</v>
      </c>
      <c r="N12" s="571">
        <f t="shared" si="1"/>
        <v>3.5732406554545468</v>
      </c>
      <c r="O12" s="227"/>
      <c r="P12" s="237" t="e">
        <f t="shared" ref="P12:P28" si="5">S12+V12+Y12</f>
        <v>#REF!</v>
      </c>
      <c r="Q12" s="238" t="e">
        <f t="shared" ref="Q12:Q28" si="6">P12*100/D12</f>
        <v>#REF!</v>
      </c>
      <c r="R12" s="227"/>
      <c r="S12" s="235" t="e">
        <f>GETPIVOTDATA("Cuenta número de expedientes",#REF!,"CCAA",$B12,"TramoEdad",S$1)</f>
        <v>#REF!</v>
      </c>
      <c r="T12" s="236" t="e">
        <f t="shared" ref="T12:T28" si="7">S12*100/G12</f>
        <v>#REF!</v>
      </c>
      <c r="U12" s="227"/>
      <c r="V12" s="235" t="e">
        <f>GETPIVOTDATA("Cuenta número de expedientes",#REF!,"CCAA",$B12,"TramoEdad",V$1)</f>
        <v>#REF!</v>
      </c>
      <c r="W12" s="236" t="e">
        <f t="shared" ref="W12:W28" si="8">V12*100/J12</f>
        <v>#REF!</v>
      </c>
      <c r="X12" s="227"/>
      <c r="Y12" s="235" t="e">
        <f>GETPIVOTDATA("Cuenta número de expedientes",#REF!,"CCAA",$B12,"TramoEdad",Y$1)</f>
        <v>#REF!</v>
      </c>
      <c r="Z12" s="236" t="e">
        <f t="shared" ref="Z12:Z28" si="9">Y12*100/M12</f>
        <v>#REF!</v>
      </c>
      <c r="AA12" s="576"/>
      <c r="AB12" s="306"/>
      <c r="AC12" s="306"/>
      <c r="AD12" s="306"/>
      <c r="AE12" s="307"/>
      <c r="AF12" s="437"/>
      <c r="AG12" s="232"/>
      <c r="AH12" s="306"/>
      <c r="AI12" s="306"/>
      <c r="AJ12" s="306"/>
      <c r="AK12" s="307"/>
      <c r="AL12" s="437"/>
      <c r="AN12" s="306"/>
      <c r="AO12" s="306"/>
      <c r="AP12" s="306"/>
      <c r="AQ12" s="307"/>
      <c r="AR12" s="437"/>
      <c r="AT12" s="306"/>
      <c r="AU12" s="306"/>
      <c r="AV12" s="306"/>
      <c r="AW12" s="307"/>
      <c r="AX12" s="437"/>
    </row>
    <row r="13" spans="1:50" s="233" customFormat="1" ht="18" customHeight="1" x14ac:dyDescent="0.15">
      <c r="A13" s="225"/>
      <c r="B13" s="234" t="s">
        <v>40</v>
      </c>
      <c r="C13" s="227"/>
      <c r="D13" s="406">
        <f t="shared" si="2"/>
        <v>1028244</v>
      </c>
      <c r="E13" s="187">
        <f t="shared" si="0"/>
        <v>2.2007243544825266</v>
      </c>
      <c r="F13" s="227"/>
      <c r="G13" s="235">
        <f>'3solcasaad'!G13</f>
        <v>768630</v>
      </c>
      <c r="H13" s="571">
        <f t="shared" si="3"/>
        <v>2.0326153002040548</v>
      </c>
      <c r="I13" s="227"/>
      <c r="J13" s="235">
        <f>'3solcasaad'!J13</f>
        <v>168505</v>
      </c>
      <c r="K13" s="571">
        <f t="shared" si="4"/>
        <v>2.7914095388165041</v>
      </c>
      <c r="L13" s="227"/>
      <c r="M13" s="235">
        <f>'3solcasaad'!M13</f>
        <v>91109</v>
      </c>
      <c r="N13" s="571">
        <f t="shared" si="1"/>
        <v>3.1727663545869107</v>
      </c>
      <c r="O13" s="227"/>
      <c r="P13" s="237" t="e">
        <f t="shared" si="5"/>
        <v>#REF!</v>
      </c>
      <c r="Q13" s="238" t="e">
        <f t="shared" si="6"/>
        <v>#REF!</v>
      </c>
      <c r="R13" s="227"/>
      <c r="S13" s="235" t="e">
        <f>GETPIVOTDATA("Cuenta número de expedientes",#REF!,"CCAA",$B13,"TramoEdad",S$1)</f>
        <v>#REF!</v>
      </c>
      <c r="T13" s="236" t="e">
        <f t="shared" si="7"/>
        <v>#REF!</v>
      </c>
      <c r="U13" s="227"/>
      <c r="V13" s="235" t="e">
        <f>GETPIVOTDATA("Cuenta número de expedientes",#REF!,"CCAA",$B13,"TramoEdad",V$1)</f>
        <v>#REF!</v>
      </c>
      <c r="W13" s="236" t="e">
        <f t="shared" si="8"/>
        <v>#REF!</v>
      </c>
      <c r="X13" s="227"/>
      <c r="Y13" s="235" t="e">
        <f>GETPIVOTDATA("Cuenta número de expedientes",#REF!,"CCAA",$B13,"TramoEdad",Y$1)</f>
        <v>#REF!</v>
      </c>
      <c r="Z13" s="236" t="e">
        <f t="shared" si="9"/>
        <v>#REF!</v>
      </c>
      <c r="AA13" s="576"/>
      <c r="AB13" s="306"/>
      <c r="AC13" s="306"/>
      <c r="AD13" s="306"/>
      <c r="AE13" s="307"/>
      <c r="AF13" s="438"/>
      <c r="AG13" s="232"/>
      <c r="AH13" s="306"/>
      <c r="AI13" s="306"/>
      <c r="AJ13" s="306"/>
      <c r="AK13" s="307"/>
      <c r="AL13" s="437"/>
      <c r="AN13" s="306"/>
      <c r="AO13" s="306"/>
      <c r="AP13" s="306"/>
      <c r="AQ13" s="307"/>
      <c r="AR13" s="437"/>
      <c r="AT13" s="306"/>
      <c r="AU13" s="306"/>
      <c r="AV13" s="306"/>
      <c r="AW13" s="307"/>
      <c r="AX13" s="437"/>
    </row>
    <row r="14" spans="1:50" s="233" customFormat="1" ht="18" customHeight="1" x14ac:dyDescent="0.15">
      <c r="A14" s="225"/>
      <c r="B14" s="234" t="s">
        <v>41</v>
      </c>
      <c r="C14" s="227"/>
      <c r="D14" s="406">
        <f t="shared" si="2"/>
        <v>1128908</v>
      </c>
      <c r="E14" s="187">
        <f t="shared" si="0"/>
        <v>2.4161729410238815</v>
      </c>
      <c r="F14" s="227"/>
      <c r="G14" s="235">
        <f>'3solcasaad'!G14</f>
        <v>954069</v>
      </c>
      <c r="H14" s="571">
        <f t="shared" si="3"/>
        <v>2.5230022856906213</v>
      </c>
      <c r="I14" s="227"/>
      <c r="J14" s="235">
        <f>'3solcasaad'!J14</f>
        <v>125636</v>
      </c>
      <c r="K14" s="571">
        <f t="shared" si="4"/>
        <v>2.0812529528426476</v>
      </c>
      <c r="L14" s="227"/>
      <c r="M14" s="235">
        <f>'3solcasaad'!M14</f>
        <v>49203</v>
      </c>
      <c r="N14" s="571">
        <f t="shared" si="1"/>
        <v>1.7134380022252442</v>
      </c>
      <c r="O14" s="227"/>
      <c r="P14" s="237" t="e">
        <f t="shared" si="5"/>
        <v>#REF!</v>
      </c>
      <c r="Q14" s="238" t="e">
        <f t="shared" si="6"/>
        <v>#REF!</v>
      </c>
      <c r="R14" s="227"/>
      <c r="S14" s="235" t="e">
        <f>GETPIVOTDATA("Cuenta número de expedientes",#REF!,"CCAA",$B14,"TramoEdad",S$1)</f>
        <v>#REF!</v>
      </c>
      <c r="T14" s="236" t="e">
        <f t="shared" si="7"/>
        <v>#REF!</v>
      </c>
      <c r="U14" s="227"/>
      <c r="V14" s="235" t="e">
        <f>GETPIVOTDATA("Cuenta número de expedientes",#REF!,"CCAA",$B14,"TramoEdad",V$1)</f>
        <v>#REF!</v>
      </c>
      <c r="W14" s="236" t="e">
        <f t="shared" si="8"/>
        <v>#REF!</v>
      </c>
      <c r="X14" s="227"/>
      <c r="Y14" s="235" t="e">
        <f>GETPIVOTDATA("Cuenta número de expedientes",#REF!,"CCAA",$B14,"TramoEdad",Y$1)</f>
        <v>#REF!</v>
      </c>
      <c r="Z14" s="236" t="e">
        <f t="shared" si="9"/>
        <v>#REF!</v>
      </c>
      <c r="AA14" s="576"/>
      <c r="AB14" s="306"/>
      <c r="AC14" s="306"/>
      <c r="AD14" s="306"/>
      <c r="AE14" s="307"/>
      <c r="AF14" s="437"/>
      <c r="AG14" s="232"/>
      <c r="AH14" s="306"/>
      <c r="AI14" s="306"/>
      <c r="AJ14" s="306"/>
      <c r="AK14" s="307"/>
      <c r="AL14" s="437"/>
      <c r="AN14" s="306"/>
      <c r="AO14" s="306"/>
      <c r="AP14" s="306"/>
      <c r="AQ14" s="307"/>
      <c r="AR14" s="437"/>
      <c r="AT14" s="306"/>
      <c r="AU14" s="306"/>
      <c r="AV14" s="306"/>
      <c r="AW14" s="307"/>
      <c r="AX14" s="437"/>
    </row>
    <row r="15" spans="1:50" s="233" customFormat="1" ht="18" customHeight="1" x14ac:dyDescent="0.15">
      <c r="A15" s="225"/>
      <c r="B15" s="234" t="s">
        <v>9</v>
      </c>
      <c r="C15" s="227"/>
      <c r="D15" s="406">
        <f t="shared" si="2"/>
        <v>2127685</v>
      </c>
      <c r="E15" s="187">
        <f t="shared" si="0"/>
        <v>4.5538298284912475</v>
      </c>
      <c r="F15" s="227"/>
      <c r="G15" s="235">
        <f>'3solcasaad'!G15</f>
        <v>1796155</v>
      </c>
      <c r="H15" s="571">
        <f t="shared" si="3"/>
        <v>4.7498694229187182</v>
      </c>
      <c r="I15" s="227"/>
      <c r="J15" s="235">
        <f>'3solcasaad'!J15</f>
        <v>243113</v>
      </c>
      <c r="K15" s="571">
        <f t="shared" si="4"/>
        <v>4.0273460562612193</v>
      </c>
      <c r="L15" s="227"/>
      <c r="M15" s="235">
        <f>'3solcasaad'!M15</f>
        <v>88417</v>
      </c>
      <c r="N15" s="571">
        <f t="shared" si="1"/>
        <v>3.0790205443316343</v>
      </c>
      <c r="O15" s="227"/>
      <c r="P15" s="237" t="e">
        <f t="shared" si="5"/>
        <v>#REF!</v>
      </c>
      <c r="Q15" s="238" t="e">
        <f t="shared" si="6"/>
        <v>#REF!</v>
      </c>
      <c r="R15" s="227"/>
      <c r="S15" s="235" t="e">
        <f>GETPIVOTDATA("Cuenta número de expedientes",#REF!,"CCAA",$B15,"TramoEdad",S$1)</f>
        <v>#REF!</v>
      </c>
      <c r="T15" s="236" t="e">
        <f t="shared" si="7"/>
        <v>#REF!</v>
      </c>
      <c r="U15" s="227"/>
      <c r="V15" s="235" t="e">
        <f>GETPIVOTDATA("Cuenta número de expedientes",#REF!,"CCAA",$B15,"TramoEdad",V$1)</f>
        <v>#REF!</v>
      </c>
      <c r="W15" s="236" t="e">
        <f t="shared" si="8"/>
        <v>#REF!</v>
      </c>
      <c r="X15" s="227"/>
      <c r="Y15" s="235" t="e">
        <f>GETPIVOTDATA("Cuenta número de expedientes",#REF!,"CCAA",$B15,"TramoEdad",Y$1)</f>
        <v>#REF!</v>
      </c>
      <c r="Z15" s="236" t="e">
        <f t="shared" si="9"/>
        <v>#REF!</v>
      </c>
      <c r="AA15" s="576"/>
      <c r="AB15" s="306"/>
      <c r="AC15" s="306"/>
      <c r="AD15" s="306"/>
      <c r="AE15" s="307"/>
      <c r="AF15" s="437"/>
      <c r="AG15" s="232"/>
      <c r="AH15" s="306"/>
      <c r="AI15" s="306"/>
      <c r="AJ15" s="306"/>
      <c r="AK15" s="307"/>
      <c r="AL15" s="437"/>
      <c r="AN15" s="306"/>
      <c r="AO15" s="306"/>
      <c r="AP15" s="306"/>
      <c r="AQ15" s="307"/>
      <c r="AR15" s="437"/>
      <c r="AT15" s="306"/>
      <c r="AU15" s="306"/>
      <c r="AV15" s="306"/>
      <c r="AW15" s="307"/>
      <c r="AX15" s="437"/>
    </row>
    <row r="16" spans="1:50" s="233" customFormat="1" ht="18" customHeight="1" x14ac:dyDescent="0.15">
      <c r="A16" s="225"/>
      <c r="B16" s="234" t="s">
        <v>8</v>
      </c>
      <c r="C16" s="227"/>
      <c r="D16" s="407">
        <f t="shared" si="2"/>
        <v>580229</v>
      </c>
      <c r="E16" s="187">
        <f t="shared" si="0"/>
        <v>1.2418492998520214</v>
      </c>
      <c r="F16" s="227"/>
      <c r="G16" s="239">
        <f>'3solcasaad'!G16</f>
        <v>455643</v>
      </c>
      <c r="H16" s="571">
        <f t="shared" si="3"/>
        <v>1.2049320651430158</v>
      </c>
      <c r="I16" s="227"/>
      <c r="J16" s="239">
        <f>'3solcasaad'!J16</f>
        <v>82278</v>
      </c>
      <c r="K16" s="571">
        <f t="shared" si="4"/>
        <v>1.3629957214014083</v>
      </c>
      <c r="L16" s="227"/>
      <c r="M16" s="239">
        <f>'3solcasaad'!M16</f>
        <v>42308</v>
      </c>
      <c r="N16" s="571">
        <f t="shared" si="1"/>
        <v>1.4733275409659092</v>
      </c>
      <c r="O16" s="227"/>
      <c r="P16" s="239" t="e">
        <f t="shared" si="5"/>
        <v>#REF!</v>
      </c>
      <c r="Q16" s="238" t="e">
        <f t="shared" si="6"/>
        <v>#REF!</v>
      </c>
      <c r="R16" s="227"/>
      <c r="S16" s="239" t="e">
        <f>GETPIVOTDATA("Cuenta número de expedientes",#REF!,"CCAA",$B16,"TramoEdad",S$1)</f>
        <v>#REF!</v>
      </c>
      <c r="T16" s="236" t="e">
        <f t="shared" si="7"/>
        <v>#REF!</v>
      </c>
      <c r="U16" s="227"/>
      <c r="V16" s="239" t="e">
        <f>GETPIVOTDATA("Cuenta número de expedientes",#REF!,"CCAA",$B16,"TramoEdad",V$1)</f>
        <v>#REF!</v>
      </c>
      <c r="W16" s="236" t="e">
        <f t="shared" si="8"/>
        <v>#REF!</v>
      </c>
      <c r="X16" s="227"/>
      <c r="Y16" s="239" t="e">
        <f>GETPIVOTDATA("Cuenta número de expedientes",#REF!,"CCAA",$B16,"TramoEdad",Y$1)</f>
        <v>#REF!</v>
      </c>
      <c r="Z16" s="236" t="e">
        <f t="shared" si="9"/>
        <v>#REF!</v>
      </c>
      <c r="AA16" s="576"/>
      <c r="AB16" s="306"/>
      <c r="AC16" s="306"/>
      <c r="AD16" s="306"/>
      <c r="AE16" s="307"/>
      <c r="AF16" s="437"/>
      <c r="AG16" s="232"/>
      <c r="AH16" s="306"/>
      <c r="AI16" s="306"/>
      <c r="AJ16" s="306"/>
      <c r="AK16" s="307"/>
      <c r="AL16" s="437"/>
      <c r="AN16" s="306"/>
      <c r="AO16" s="306"/>
      <c r="AP16" s="306"/>
      <c r="AQ16" s="307"/>
      <c r="AR16" s="437"/>
      <c r="AT16" s="306"/>
      <c r="AU16" s="306"/>
      <c r="AV16" s="306"/>
      <c r="AW16" s="307"/>
      <c r="AX16" s="437"/>
    </row>
    <row r="17" spans="1:50" s="233" customFormat="1" ht="18" customHeight="1" x14ac:dyDescent="0.15">
      <c r="A17" s="225"/>
      <c r="B17" s="234" t="s">
        <v>7</v>
      </c>
      <c r="C17" s="227"/>
      <c r="D17" s="406">
        <f t="shared" si="2"/>
        <v>2409164</v>
      </c>
      <c r="E17" s="187">
        <f t="shared" si="0"/>
        <v>5.1562721384637706</v>
      </c>
      <c r="F17" s="227"/>
      <c r="G17" s="235">
        <f>'3solcasaad'!G17</f>
        <v>1805325</v>
      </c>
      <c r="H17" s="571">
        <f t="shared" si="3"/>
        <v>4.7741191689641118</v>
      </c>
      <c r="I17" s="227"/>
      <c r="J17" s="235">
        <f>'3solcasaad'!J17</f>
        <v>372394</v>
      </c>
      <c r="K17" s="571">
        <f t="shared" si="4"/>
        <v>6.1689811210233119</v>
      </c>
      <c r="L17" s="227"/>
      <c r="M17" s="235">
        <f>'3solcasaad'!M17</f>
        <v>231445</v>
      </c>
      <c r="N17" s="571">
        <f t="shared" si="1"/>
        <v>8.0598064838530501</v>
      </c>
      <c r="O17" s="227"/>
      <c r="P17" s="237" t="e">
        <f t="shared" si="5"/>
        <v>#REF!</v>
      </c>
      <c r="Q17" s="238" t="e">
        <f>P17*100/D17</f>
        <v>#REF!</v>
      </c>
      <c r="R17" s="227"/>
      <c r="S17" s="235" t="e">
        <f>GETPIVOTDATA("Cuenta número de expedientes",#REF!,"CCAA",$B17,"TramoEdad",S$1)</f>
        <v>#REF!</v>
      </c>
      <c r="T17" s="236" t="e">
        <f>S17*100/G17</f>
        <v>#REF!</v>
      </c>
      <c r="U17" s="227"/>
      <c r="V17" s="235" t="e">
        <f>GETPIVOTDATA("Cuenta número de expedientes",#REF!,"CCAA",$B17,"TramoEdad",V$1)</f>
        <v>#REF!</v>
      </c>
      <c r="W17" s="236" t="e">
        <f>V17*100/J17</f>
        <v>#REF!</v>
      </c>
      <c r="X17" s="227"/>
      <c r="Y17" s="235" t="e">
        <f>GETPIVOTDATA("Cuenta número de expedientes",#REF!,"CCAA",$B17,"TramoEdad",Y$1)</f>
        <v>#REF!</v>
      </c>
      <c r="Z17" s="236" t="e">
        <f>Y17*100/M17</f>
        <v>#REF!</v>
      </c>
      <c r="AA17" s="576"/>
      <c r="AB17" s="306"/>
      <c r="AC17" s="306"/>
      <c r="AD17" s="306"/>
      <c r="AE17" s="307"/>
      <c r="AF17" s="437"/>
      <c r="AG17" s="232"/>
      <c r="AH17" s="306"/>
      <c r="AI17" s="306"/>
      <c r="AJ17" s="306"/>
      <c r="AK17" s="307"/>
      <c r="AL17" s="437"/>
      <c r="AN17" s="306"/>
      <c r="AO17" s="306"/>
      <c r="AP17" s="306"/>
      <c r="AQ17" s="307"/>
      <c r="AR17" s="437"/>
      <c r="AT17" s="306"/>
      <c r="AU17" s="306"/>
      <c r="AV17" s="306"/>
      <c r="AW17" s="307"/>
      <c r="AX17" s="437"/>
    </row>
    <row r="18" spans="1:50" s="233" customFormat="1" ht="18" customHeight="1" x14ac:dyDescent="0.15">
      <c r="A18" s="225"/>
      <c r="B18" s="234" t="s">
        <v>43</v>
      </c>
      <c r="C18" s="227"/>
      <c r="D18" s="406">
        <f t="shared" si="2"/>
        <v>2026807</v>
      </c>
      <c r="E18" s="187">
        <f t="shared" si="0"/>
        <v>4.3379232232190672</v>
      </c>
      <c r="F18" s="227"/>
      <c r="G18" s="235">
        <f>'3solcasaad'!G18</f>
        <v>1644219</v>
      </c>
      <c r="H18" s="571">
        <f t="shared" si="3"/>
        <v>4.3480799556174112</v>
      </c>
      <c r="I18" s="227"/>
      <c r="J18" s="235">
        <f>'3solcasaad'!J18</f>
        <v>241609</v>
      </c>
      <c r="K18" s="571">
        <f t="shared" si="4"/>
        <v>4.0024311875844436</v>
      </c>
      <c r="L18" s="227"/>
      <c r="M18" s="235">
        <f>'3solcasaad'!M18</f>
        <v>140979</v>
      </c>
      <c r="N18" s="571">
        <f t="shared" si="1"/>
        <v>4.9094318662624774</v>
      </c>
      <c r="O18" s="227"/>
      <c r="P18" s="237" t="e">
        <f t="shared" si="5"/>
        <v>#REF!</v>
      </c>
      <c r="Q18" s="238" t="e">
        <f t="shared" si="6"/>
        <v>#REF!</v>
      </c>
      <c r="R18" s="227"/>
      <c r="S18" s="235" t="e">
        <f>GETPIVOTDATA("Cuenta número de expedientes",#REF!,"CCAA",$B18,"TramoEdad",S$1)</f>
        <v>#REF!</v>
      </c>
      <c r="T18" s="236" t="e">
        <f t="shared" si="7"/>
        <v>#REF!</v>
      </c>
      <c r="U18" s="227"/>
      <c r="V18" s="235" t="e">
        <f>GETPIVOTDATA("Cuenta número de expedientes",#REF!,"CCAA",$B18,"TramoEdad",V$1)</f>
        <v>#REF!</v>
      </c>
      <c r="W18" s="236" t="e">
        <f t="shared" si="8"/>
        <v>#REF!</v>
      </c>
      <c r="X18" s="227"/>
      <c r="Y18" s="235" t="e">
        <f>GETPIVOTDATA("Cuenta número de expedientes",#REF!,"CCAA",$B18,"TramoEdad",Y$1)</f>
        <v>#REF!</v>
      </c>
      <c r="Z18" s="236" t="e">
        <f t="shared" si="9"/>
        <v>#REF!</v>
      </c>
      <c r="AA18" s="576"/>
      <c r="AB18" s="306"/>
      <c r="AC18" s="306"/>
      <c r="AD18" s="306"/>
      <c r="AE18" s="307"/>
      <c r="AF18" s="437"/>
      <c r="AG18" s="232"/>
      <c r="AH18" s="306"/>
      <c r="AI18" s="306"/>
      <c r="AJ18" s="306"/>
      <c r="AK18" s="307"/>
      <c r="AL18" s="437"/>
      <c r="AN18" s="306"/>
      <c r="AO18" s="306"/>
      <c r="AP18" s="306"/>
      <c r="AQ18" s="307"/>
      <c r="AR18" s="437"/>
      <c r="AT18" s="306"/>
      <c r="AU18" s="306"/>
      <c r="AV18" s="306"/>
      <c r="AW18" s="307"/>
      <c r="AX18" s="437"/>
    </row>
    <row r="19" spans="1:50" s="233" customFormat="1" ht="18" customHeight="1" x14ac:dyDescent="0.15">
      <c r="A19" s="225"/>
      <c r="B19" s="234" t="s">
        <v>44</v>
      </c>
      <c r="C19" s="227"/>
      <c r="D19" s="406">
        <f t="shared" si="2"/>
        <v>7600065</v>
      </c>
      <c r="E19" s="187">
        <f t="shared" si="0"/>
        <v>16.266224885484615</v>
      </c>
      <c r="F19" s="227"/>
      <c r="G19" s="235">
        <f>'3solcasaad'!G19</f>
        <v>6178644</v>
      </c>
      <c r="H19" s="571">
        <f t="shared" si="3"/>
        <v>16.339209149934277</v>
      </c>
      <c r="I19" s="227"/>
      <c r="J19" s="235">
        <f>'3solcasaad'!J19</f>
        <v>960955</v>
      </c>
      <c r="K19" s="571">
        <f t="shared" si="4"/>
        <v>15.918927945007054</v>
      </c>
      <c r="L19" s="227"/>
      <c r="M19" s="235">
        <f>'3solcasaad'!M19</f>
        <v>460466</v>
      </c>
      <c r="N19" s="571">
        <f t="shared" si="1"/>
        <v>16.035199949853652</v>
      </c>
      <c r="O19" s="227"/>
      <c r="P19" s="237" t="e">
        <f t="shared" si="5"/>
        <v>#REF!</v>
      </c>
      <c r="Q19" s="238" t="e">
        <f t="shared" si="6"/>
        <v>#REF!</v>
      </c>
      <c r="R19" s="227"/>
      <c r="S19" s="235" t="e">
        <f>GETPIVOTDATA("Cuenta número de expedientes",#REF!,"CCAA",$B19,"TramoEdad",S$1)</f>
        <v>#REF!</v>
      </c>
      <c r="T19" s="236" t="e">
        <f t="shared" si="7"/>
        <v>#REF!</v>
      </c>
      <c r="U19" s="227"/>
      <c r="V19" s="235" t="e">
        <f>GETPIVOTDATA("Cuenta número de expedientes",#REF!,"CCAA",$B19,"TramoEdad",V$1)</f>
        <v>#REF!</v>
      </c>
      <c r="W19" s="236" t="e">
        <f t="shared" si="8"/>
        <v>#REF!</v>
      </c>
      <c r="X19" s="227"/>
      <c r="Y19" s="235" t="e">
        <f>GETPIVOTDATA("Cuenta número de expedientes",#REF!,"CCAA",$B19,"TramoEdad",Y$1)</f>
        <v>#REF!</v>
      </c>
      <c r="Z19" s="236" t="e">
        <f t="shared" si="9"/>
        <v>#REF!</v>
      </c>
      <c r="AA19" s="576"/>
      <c r="AB19" s="306"/>
      <c r="AC19" s="306"/>
      <c r="AD19" s="306"/>
      <c r="AE19" s="307"/>
      <c r="AF19" s="437"/>
      <c r="AG19" s="232"/>
      <c r="AH19" s="306"/>
      <c r="AI19" s="306"/>
      <c r="AJ19" s="306"/>
      <c r="AK19" s="307"/>
      <c r="AL19" s="437"/>
      <c r="AN19" s="306"/>
      <c r="AO19" s="306"/>
      <c r="AP19" s="306"/>
      <c r="AQ19" s="307"/>
      <c r="AR19" s="437"/>
      <c r="AT19" s="306"/>
      <c r="AU19" s="306"/>
      <c r="AV19" s="306"/>
      <c r="AW19" s="307"/>
      <c r="AX19" s="437"/>
    </row>
    <row r="20" spans="1:50" s="233" customFormat="1" ht="18" customHeight="1" x14ac:dyDescent="0.15">
      <c r="A20" s="225"/>
      <c r="B20" s="234" t="s">
        <v>6</v>
      </c>
      <c r="C20" s="227"/>
      <c r="D20" s="406">
        <f t="shared" si="2"/>
        <v>4963703</v>
      </c>
      <c r="E20" s="187">
        <f t="shared" si="0"/>
        <v>10.623686674094845</v>
      </c>
      <c r="F20" s="227"/>
      <c r="G20" s="235">
        <f>'3solcasaad'!G20</f>
        <v>4017065</v>
      </c>
      <c r="H20" s="571">
        <f t="shared" si="3"/>
        <v>10.622988669339216</v>
      </c>
      <c r="I20" s="227"/>
      <c r="J20" s="235">
        <f>'3solcasaad'!J20</f>
        <v>669229</v>
      </c>
      <c r="K20" s="571">
        <f t="shared" si="4"/>
        <v>11.086271708570251</v>
      </c>
      <c r="L20" s="227"/>
      <c r="M20" s="235">
        <f>'3solcasaad'!M20</f>
        <v>277409</v>
      </c>
      <c r="N20" s="571">
        <f t="shared" si="1"/>
        <v>9.660450028642618</v>
      </c>
      <c r="O20" s="227"/>
      <c r="P20" s="237" t="e">
        <f t="shared" si="5"/>
        <v>#REF!</v>
      </c>
      <c r="Q20" s="238" t="e">
        <f t="shared" si="6"/>
        <v>#REF!</v>
      </c>
      <c r="R20" s="227"/>
      <c r="S20" s="235" t="e">
        <f>GETPIVOTDATA("Cuenta número de expedientes",#REF!,"CCAA",$B20,"TramoEdad",S$1)</f>
        <v>#REF!</v>
      </c>
      <c r="T20" s="236" t="e">
        <f t="shared" si="7"/>
        <v>#REF!</v>
      </c>
      <c r="U20" s="227"/>
      <c r="V20" s="235" t="e">
        <f>GETPIVOTDATA("Cuenta número de expedientes",#REF!,"CCAA",$B20,"TramoEdad",V$1)</f>
        <v>#REF!</v>
      </c>
      <c r="W20" s="236" t="e">
        <f t="shared" si="8"/>
        <v>#REF!</v>
      </c>
      <c r="X20" s="227"/>
      <c r="Y20" s="235" t="e">
        <f>GETPIVOTDATA("Cuenta número de expedientes",#REF!,"CCAA",$B20,"TramoEdad",Y$1)</f>
        <v>#REF!</v>
      </c>
      <c r="Z20" s="236" t="e">
        <f t="shared" si="9"/>
        <v>#REF!</v>
      </c>
      <c r="AA20" s="576"/>
      <c r="AB20" s="306"/>
      <c r="AC20" s="306"/>
      <c r="AD20" s="306"/>
      <c r="AE20" s="307"/>
      <c r="AF20" s="438"/>
      <c r="AG20" s="232"/>
      <c r="AH20" s="306"/>
      <c r="AI20" s="306"/>
      <c r="AJ20" s="306"/>
      <c r="AK20" s="307"/>
      <c r="AL20" s="437"/>
      <c r="AN20" s="306"/>
      <c r="AO20" s="306"/>
      <c r="AP20" s="306"/>
      <c r="AQ20" s="307"/>
      <c r="AR20" s="437"/>
      <c r="AT20" s="306"/>
      <c r="AU20" s="306"/>
      <c r="AV20" s="306"/>
      <c r="AW20" s="307"/>
      <c r="AX20" s="437"/>
    </row>
    <row r="21" spans="1:50" s="233" customFormat="1" ht="18" customHeight="1" x14ac:dyDescent="0.15">
      <c r="A21" s="225"/>
      <c r="B21" s="234" t="s">
        <v>5</v>
      </c>
      <c r="C21" s="227"/>
      <c r="D21" s="406">
        <f t="shared" si="2"/>
        <v>1072863</v>
      </c>
      <c r="E21" s="187">
        <f t="shared" si="0"/>
        <v>2.2962212598597094</v>
      </c>
      <c r="F21" s="227"/>
      <c r="G21" s="235">
        <f>'3solcasaad'!G21</f>
        <v>853665</v>
      </c>
      <c r="H21" s="571">
        <f t="shared" si="3"/>
        <v>2.2574873999826894</v>
      </c>
      <c r="I21" s="227"/>
      <c r="J21" s="235">
        <f>'3solcasaad'!J21</f>
        <v>141083</v>
      </c>
      <c r="K21" s="571">
        <f t="shared" si="4"/>
        <v>2.3371438946313097</v>
      </c>
      <c r="L21" s="227"/>
      <c r="M21" s="235">
        <f>'3solcasaad'!M21</f>
        <v>78115</v>
      </c>
      <c r="N21" s="571">
        <f t="shared" si="1"/>
        <v>2.720265218458731</v>
      </c>
      <c r="O21" s="227"/>
      <c r="P21" s="237" t="e">
        <f t="shared" si="5"/>
        <v>#REF!</v>
      </c>
      <c r="Q21" s="238" t="e">
        <f t="shared" si="6"/>
        <v>#REF!</v>
      </c>
      <c r="R21" s="227"/>
      <c r="S21" s="235" t="e">
        <f>GETPIVOTDATA("Cuenta número de expedientes",#REF!,"CCAA",$B21,"TramoEdad",S$1)</f>
        <v>#REF!</v>
      </c>
      <c r="T21" s="236" t="e">
        <f t="shared" si="7"/>
        <v>#REF!</v>
      </c>
      <c r="U21" s="227"/>
      <c r="V21" s="235" t="e">
        <f>GETPIVOTDATA("Cuenta número de expedientes",#REF!,"CCAA",$B21,"TramoEdad",V$1)</f>
        <v>#REF!</v>
      </c>
      <c r="W21" s="236" t="e">
        <f t="shared" si="8"/>
        <v>#REF!</v>
      </c>
      <c r="X21" s="227"/>
      <c r="Y21" s="235" t="e">
        <f>GETPIVOTDATA("Cuenta número de expedientes",#REF!,"CCAA",$B21,"TramoEdad",Y$1)</f>
        <v>#REF!</v>
      </c>
      <c r="Z21" s="236" t="e">
        <f t="shared" si="9"/>
        <v>#REF!</v>
      </c>
      <c r="AA21" s="576"/>
      <c r="AB21" s="306"/>
      <c r="AC21" s="306"/>
      <c r="AD21" s="306"/>
      <c r="AE21" s="307"/>
      <c r="AF21" s="437"/>
      <c r="AG21" s="232"/>
      <c r="AH21" s="306"/>
      <c r="AI21" s="306"/>
      <c r="AJ21" s="306"/>
      <c r="AK21" s="307"/>
      <c r="AL21" s="437"/>
      <c r="AN21" s="306"/>
      <c r="AO21" s="306"/>
      <c r="AP21" s="306"/>
      <c r="AQ21" s="307"/>
      <c r="AR21" s="437"/>
      <c r="AT21" s="306"/>
      <c r="AU21" s="306"/>
      <c r="AV21" s="306"/>
      <c r="AW21" s="307"/>
      <c r="AX21" s="437"/>
    </row>
    <row r="22" spans="1:50" s="233" customFormat="1" ht="18" customHeight="1" x14ac:dyDescent="0.15">
      <c r="A22" s="225"/>
      <c r="B22" s="234" t="s">
        <v>38</v>
      </c>
      <c r="C22" s="227"/>
      <c r="D22" s="406">
        <f t="shared" si="2"/>
        <v>2701743</v>
      </c>
      <c r="E22" s="187">
        <f t="shared" si="0"/>
        <v>5.7824714947548292</v>
      </c>
      <c r="F22" s="227"/>
      <c r="G22" s="235">
        <f>'3solcasaad'!G22</f>
        <v>2028813</v>
      </c>
      <c r="H22" s="571">
        <f t="shared" si="3"/>
        <v>5.365125411515149</v>
      </c>
      <c r="I22" s="227"/>
      <c r="J22" s="235">
        <f>'3solcasaad'!J22</f>
        <v>434138</v>
      </c>
      <c r="K22" s="571">
        <f t="shared" si="4"/>
        <v>7.1918159957432684</v>
      </c>
      <c r="L22" s="227"/>
      <c r="M22" s="235">
        <f>'3solcasaad'!M22</f>
        <v>238792</v>
      </c>
      <c r="N22" s="571">
        <f t="shared" si="1"/>
        <v>8.3156573263290952</v>
      </c>
      <c r="O22" s="227"/>
      <c r="P22" s="237" t="e">
        <f t="shared" si="5"/>
        <v>#REF!</v>
      </c>
      <c r="Q22" s="238" t="e">
        <f t="shared" si="6"/>
        <v>#REF!</v>
      </c>
      <c r="R22" s="227"/>
      <c r="S22" s="235" t="e">
        <f>GETPIVOTDATA("Cuenta número de expedientes",#REF!,"CCAA",$B22,"TramoEdad",S$1)</f>
        <v>#REF!</v>
      </c>
      <c r="T22" s="236" t="e">
        <f t="shared" si="7"/>
        <v>#REF!</v>
      </c>
      <c r="U22" s="227"/>
      <c r="V22" s="235" t="e">
        <f>GETPIVOTDATA("Cuenta número de expedientes",#REF!,"CCAA",$B22,"TramoEdad",V$1)</f>
        <v>#REF!</v>
      </c>
      <c r="W22" s="236" t="e">
        <f t="shared" si="8"/>
        <v>#REF!</v>
      </c>
      <c r="X22" s="227"/>
      <c r="Y22" s="235" t="e">
        <f>GETPIVOTDATA("Cuenta número de expedientes",#REF!,"CCAA",$B22,"TramoEdad",Y$1)</f>
        <v>#REF!</v>
      </c>
      <c r="Z22" s="236" t="e">
        <f t="shared" si="9"/>
        <v>#REF!</v>
      </c>
      <c r="AA22" s="576"/>
      <c r="AB22" s="306"/>
      <c r="AC22" s="306"/>
      <c r="AD22" s="306"/>
      <c r="AE22" s="307"/>
      <c r="AF22" s="437"/>
      <c r="AG22" s="232"/>
      <c r="AH22" s="306"/>
      <c r="AI22" s="306"/>
      <c r="AJ22" s="306"/>
      <c r="AK22" s="307"/>
      <c r="AL22" s="437"/>
      <c r="AN22" s="306"/>
      <c r="AO22" s="306"/>
      <c r="AP22" s="306"/>
      <c r="AQ22" s="307"/>
      <c r="AR22" s="437"/>
      <c r="AT22" s="306"/>
      <c r="AU22" s="306"/>
      <c r="AV22" s="306"/>
      <c r="AW22" s="307"/>
      <c r="AX22" s="437"/>
    </row>
    <row r="23" spans="1:50" s="233" customFormat="1" ht="18" customHeight="1" x14ac:dyDescent="0.15">
      <c r="A23" s="225"/>
      <c r="B23" s="234" t="s">
        <v>45</v>
      </c>
      <c r="C23" s="227"/>
      <c r="D23" s="406">
        <f t="shared" si="2"/>
        <v>6578079</v>
      </c>
      <c r="E23" s="187">
        <f t="shared" si="0"/>
        <v>14.078894368467079</v>
      </c>
      <c r="F23" s="227"/>
      <c r="G23" s="235">
        <f>'3solcasaad'!G23</f>
        <v>5423824</v>
      </c>
      <c r="H23" s="571">
        <f t="shared" si="3"/>
        <v>14.343113914385279</v>
      </c>
      <c r="I23" s="227"/>
      <c r="J23" s="235">
        <f>'3solcasaad'!J23</f>
        <v>793640</v>
      </c>
      <c r="K23" s="571">
        <f t="shared" si="4"/>
        <v>13.147231633401562</v>
      </c>
      <c r="L23" s="227"/>
      <c r="M23" s="235">
        <f>'3solcasaad'!M23</f>
        <v>360615</v>
      </c>
      <c r="N23" s="571">
        <f t="shared" si="1"/>
        <v>12.55800347890284</v>
      </c>
      <c r="O23" s="227"/>
      <c r="P23" s="237" t="e">
        <f t="shared" si="5"/>
        <v>#REF!</v>
      </c>
      <c r="Q23" s="238" t="e">
        <f t="shared" si="6"/>
        <v>#REF!</v>
      </c>
      <c r="R23" s="227"/>
      <c r="S23" s="235" t="e">
        <f>GETPIVOTDATA("Cuenta número de expedientes",#REF!,"CCAA",$B23,"TramoEdad",S$1)</f>
        <v>#REF!</v>
      </c>
      <c r="T23" s="236" t="e">
        <f t="shared" si="7"/>
        <v>#REF!</v>
      </c>
      <c r="U23" s="227"/>
      <c r="V23" s="235" t="e">
        <f>GETPIVOTDATA("Cuenta número de expedientes",#REF!,"CCAA",$B23,"TramoEdad",V$1)</f>
        <v>#REF!</v>
      </c>
      <c r="W23" s="236" t="e">
        <f t="shared" si="8"/>
        <v>#REF!</v>
      </c>
      <c r="X23" s="227"/>
      <c r="Y23" s="235" t="e">
        <f>GETPIVOTDATA("Cuenta número de expedientes",#REF!,"CCAA",$B23,"TramoEdad",Y$1)</f>
        <v>#REF!</v>
      </c>
      <c r="Z23" s="236" t="e">
        <f t="shared" si="9"/>
        <v>#REF!</v>
      </c>
      <c r="AA23" s="576"/>
      <c r="AB23" s="306"/>
      <c r="AC23" s="306"/>
      <c r="AD23" s="306"/>
      <c r="AE23" s="307"/>
      <c r="AF23" s="437"/>
      <c r="AG23" s="232"/>
      <c r="AH23" s="306"/>
      <c r="AI23" s="306"/>
      <c r="AJ23" s="306"/>
      <c r="AK23" s="307"/>
      <c r="AL23" s="437"/>
      <c r="AN23" s="306"/>
      <c r="AO23" s="306"/>
      <c r="AP23" s="306"/>
      <c r="AQ23" s="307"/>
      <c r="AR23" s="437"/>
      <c r="AT23" s="306"/>
      <c r="AU23" s="306"/>
      <c r="AV23" s="306"/>
      <c r="AW23" s="307"/>
      <c r="AX23" s="437"/>
    </row>
    <row r="24" spans="1:50" s="241" customFormat="1" ht="18" customHeight="1" x14ac:dyDescent="0.15">
      <c r="A24" s="240"/>
      <c r="B24" s="234" t="s">
        <v>46</v>
      </c>
      <c r="C24" s="227"/>
      <c r="D24" s="406">
        <f t="shared" si="2"/>
        <v>1478509</v>
      </c>
      <c r="E24" s="187">
        <f t="shared" si="0"/>
        <v>3.1644150266100319</v>
      </c>
      <c r="F24" s="227"/>
      <c r="G24" s="235">
        <f>'3solcasaad'!G24</f>
        <v>1249999</v>
      </c>
      <c r="H24" s="571">
        <f t="shared" si="3"/>
        <v>3.3055788775350536</v>
      </c>
      <c r="I24" s="227"/>
      <c r="J24" s="235">
        <f>'3solcasaad'!J24</f>
        <v>159024</v>
      </c>
      <c r="K24" s="571">
        <f t="shared" si="4"/>
        <v>2.6343497848773372</v>
      </c>
      <c r="L24" s="227"/>
      <c r="M24" s="235">
        <f>'3solcasaad'!M24</f>
        <v>69486</v>
      </c>
      <c r="N24" s="571">
        <f t="shared" si="1"/>
        <v>2.4197701973990067</v>
      </c>
      <c r="O24" s="227"/>
      <c r="P24" s="237" t="e">
        <f t="shared" si="5"/>
        <v>#REF!</v>
      </c>
      <c r="Q24" s="238" t="e">
        <f t="shared" si="6"/>
        <v>#REF!</v>
      </c>
      <c r="R24" s="227"/>
      <c r="S24" s="235" t="e">
        <f>GETPIVOTDATA("Cuenta número de expedientes",#REF!,"CCAA",$B24,"TramoEdad",S$1)</f>
        <v>#REF!</v>
      </c>
      <c r="T24" s="236" t="e">
        <f t="shared" si="7"/>
        <v>#REF!</v>
      </c>
      <c r="U24" s="227"/>
      <c r="V24" s="235" t="e">
        <f>GETPIVOTDATA("Cuenta número de expedientes",#REF!,"CCAA",$B24,"TramoEdad",V$1)</f>
        <v>#REF!</v>
      </c>
      <c r="W24" s="236" t="e">
        <f t="shared" si="8"/>
        <v>#REF!</v>
      </c>
      <c r="X24" s="227"/>
      <c r="Y24" s="235" t="e">
        <f>GETPIVOTDATA("Cuenta número de expedientes",#REF!,"CCAA",$B24,"TramoEdad",Y$1)</f>
        <v>#REF!</v>
      </c>
      <c r="Z24" s="236" t="e">
        <f t="shared" si="9"/>
        <v>#REF!</v>
      </c>
      <c r="AA24" s="576"/>
      <c r="AB24" s="306"/>
      <c r="AC24" s="306"/>
      <c r="AD24" s="306"/>
      <c r="AE24" s="307"/>
      <c r="AF24" s="437"/>
      <c r="AG24" s="232"/>
      <c r="AH24" s="306"/>
      <c r="AI24" s="306"/>
      <c r="AJ24" s="306"/>
      <c r="AK24" s="307"/>
      <c r="AL24" s="437"/>
      <c r="AN24" s="306"/>
      <c r="AO24" s="306"/>
      <c r="AP24" s="306"/>
      <c r="AQ24" s="307"/>
      <c r="AR24" s="437"/>
      <c r="AT24" s="306"/>
      <c r="AU24" s="306"/>
      <c r="AV24" s="306"/>
      <c r="AW24" s="307"/>
      <c r="AX24" s="437"/>
    </row>
    <row r="25" spans="1:50" s="233" customFormat="1" ht="18" customHeight="1" x14ac:dyDescent="0.15">
      <c r="B25" s="234" t="s">
        <v>47</v>
      </c>
      <c r="C25" s="227"/>
      <c r="D25" s="407">
        <f t="shared" si="2"/>
        <v>647554</v>
      </c>
      <c r="E25" s="187">
        <f t="shared" si="0"/>
        <v>1.385943276734489</v>
      </c>
      <c r="F25" s="227"/>
      <c r="G25" s="239">
        <f>'3solcasaad'!G25</f>
        <v>521118</v>
      </c>
      <c r="H25" s="571">
        <f t="shared" si="3"/>
        <v>1.3780784252653899</v>
      </c>
      <c r="I25" s="227"/>
      <c r="J25" s="239">
        <f>'3solcasaad'!J25</f>
        <v>84596</v>
      </c>
      <c r="K25" s="571">
        <f t="shared" si="4"/>
        <v>1.4013951001200022</v>
      </c>
      <c r="L25" s="227"/>
      <c r="M25" s="239">
        <f>'3solcasaad'!M25</f>
        <v>41840</v>
      </c>
      <c r="N25" s="571">
        <f t="shared" si="1"/>
        <v>1.4570299781132088</v>
      </c>
      <c r="O25" s="227"/>
      <c r="P25" s="242" t="e">
        <f t="shared" si="5"/>
        <v>#REF!</v>
      </c>
      <c r="Q25" s="238" t="e">
        <f t="shared" si="6"/>
        <v>#REF!</v>
      </c>
      <c r="R25" s="227"/>
      <c r="S25" s="239" t="e">
        <f>GETPIVOTDATA("Cuenta número de expedientes",#REF!,"CCAA",$B25,"TramoEdad",S$1)</f>
        <v>#REF!</v>
      </c>
      <c r="T25" s="236" t="e">
        <f t="shared" si="7"/>
        <v>#REF!</v>
      </c>
      <c r="U25" s="227"/>
      <c r="V25" s="239" t="e">
        <f>GETPIVOTDATA("Cuenta número de expedientes",#REF!,"CCAA",$B25,"TramoEdad",V$1)</f>
        <v>#REF!</v>
      </c>
      <c r="W25" s="236" t="e">
        <f t="shared" si="8"/>
        <v>#REF!</v>
      </c>
      <c r="X25" s="227"/>
      <c r="Y25" s="239" t="e">
        <f>GETPIVOTDATA("Cuenta número de expedientes",#REF!,"CCAA",$B25,"TramoEdad",Y$1)</f>
        <v>#REF!</v>
      </c>
      <c r="Z25" s="236" t="e">
        <f t="shared" si="9"/>
        <v>#REF!</v>
      </c>
      <c r="AA25" s="576"/>
      <c r="AB25" s="306"/>
      <c r="AC25" s="306"/>
      <c r="AD25" s="306"/>
      <c r="AE25" s="307"/>
      <c r="AF25" s="437"/>
      <c r="AG25" s="232"/>
      <c r="AH25" s="306"/>
      <c r="AI25" s="306"/>
      <c r="AJ25" s="306"/>
      <c r="AK25" s="307"/>
      <c r="AL25" s="437"/>
      <c r="AN25" s="306"/>
      <c r="AO25" s="306"/>
      <c r="AP25" s="306"/>
      <c r="AQ25" s="307"/>
      <c r="AR25" s="437"/>
      <c r="AT25" s="306"/>
      <c r="AU25" s="306"/>
      <c r="AV25" s="306"/>
      <c r="AW25" s="307"/>
      <c r="AX25" s="437"/>
    </row>
    <row r="26" spans="1:50" s="233" customFormat="1" ht="18" customHeight="1" x14ac:dyDescent="0.15">
      <c r="B26" s="234" t="s">
        <v>48</v>
      </c>
      <c r="C26" s="227"/>
      <c r="D26" s="407">
        <f t="shared" si="2"/>
        <v>2199088</v>
      </c>
      <c r="E26" s="187">
        <f t="shared" si="0"/>
        <v>4.7066518445527237</v>
      </c>
      <c r="F26" s="227"/>
      <c r="G26" s="239">
        <f>'3solcasaad'!G26</f>
        <v>1714987</v>
      </c>
      <c r="H26" s="571">
        <f t="shared" si="3"/>
        <v>4.5352234701365433</v>
      </c>
      <c r="I26" s="227"/>
      <c r="J26" s="239">
        <f>'3solcasaad'!J26</f>
        <v>324460</v>
      </c>
      <c r="K26" s="571">
        <f t="shared" si="4"/>
        <v>5.3749190763740122</v>
      </c>
      <c r="L26" s="227"/>
      <c r="M26" s="239">
        <f>'3solcasaad'!M26</f>
        <v>159641</v>
      </c>
      <c r="N26" s="571">
        <f t="shared" si="1"/>
        <v>5.5593145969400277</v>
      </c>
      <c r="O26" s="227"/>
      <c r="P26" s="242" t="e">
        <f t="shared" si="5"/>
        <v>#REF!</v>
      </c>
      <c r="Q26" s="238" t="e">
        <f t="shared" si="6"/>
        <v>#REF!</v>
      </c>
      <c r="R26" s="227"/>
      <c r="S26" s="239" t="e">
        <f>GETPIVOTDATA("Cuenta número de expedientes",#REF!,"CCAA",$B26,"TramoEdad",S$1)</f>
        <v>#REF!</v>
      </c>
      <c r="T26" s="236" t="e">
        <f t="shared" si="7"/>
        <v>#REF!</v>
      </c>
      <c r="U26" s="227"/>
      <c r="V26" s="239" t="e">
        <f>GETPIVOTDATA("Cuenta número de expedientes",#REF!,"CCAA",$B26,"TramoEdad",V$1)</f>
        <v>#REF!</v>
      </c>
      <c r="W26" s="236" t="e">
        <f t="shared" si="8"/>
        <v>#REF!</v>
      </c>
      <c r="X26" s="227"/>
      <c r="Y26" s="239" t="e">
        <f>GETPIVOTDATA("Cuenta número de expedientes",#REF!,"CCAA",$B26,"TramoEdad",Y$1)</f>
        <v>#REF!</v>
      </c>
      <c r="Z26" s="236" t="e">
        <f t="shared" si="9"/>
        <v>#REF!</v>
      </c>
      <c r="AA26" s="576"/>
      <c r="AB26" s="306"/>
      <c r="AC26" s="306"/>
      <c r="AD26" s="306"/>
      <c r="AE26" s="307"/>
      <c r="AF26" s="438"/>
      <c r="AG26" s="232"/>
      <c r="AH26" s="306"/>
      <c r="AI26" s="306"/>
      <c r="AJ26" s="306"/>
      <c r="AK26" s="307"/>
      <c r="AL26" s="437"/>
      <c r="AN26" s="306"/>
      <c r="AO26" s="306"/>
      <c r="AP26" s="306"/>
      <c r="AQ26" s="307"/>
      <c r="AR26" s="437"/>
      <c r="AT26" s="306"/>
      <c r="AU26" s="306"/>
      <c r="AV26" s="306"/>
      <c r="AW26" s="307"/>
      <c r="AX26" s="437"/>
    </row>
    <row r="27" spans="1:50" s="233" customFormat="1" ht="18" customHeight="1" x14ac:dyDescent="0.15">
      <c r="B27" s="234" t="s">
        <v>49</v>
      </c>
      <c r="C27" s="227"/>
      <c r="D27" s="407">
        <f t="shared" si="2"/>
        <v>315675</v>
      </c>
      <c r="E27" s="188">
        <f t="shared" si="0"/>
        <v>0.67563113482915682</v>
      </c>
      <c r="F27" s="227"/>
      <c r="G27" s="239">
        <f>'3solcasaad'!G27</f>
        <v>250290</v>
      </c>
      <c r="H27" s="572">
        <f t="shared" si="3"/>
        <v>0.66188319931315831</v>
      </c>
      <c r="I27" s="227"/>
      <c r="J27" s="239">
        <f>'3solcasaad'!J27</f>
        <v>42318</v>
      </c>
      <c r="K27" s="572">
        <f t="shared" si="4"/>
        <v>0.70102886480304327</v>
      </c>
      <c r="L27" s="227"/>
      <c r="M27" s="239">
        <f>'3solcasaad'!M27</f>
        <v>23067</v>
      </c>
      <c r="N27" s="572">
        <f t="shared" si="1"/>
        <v>0.80328179983597969</v>
      </c>
      <c r="O27" s="227"/>
      <c r="P27" s="242" t="e">
        <f t="shared" si="5"/>
        <v>#REF!</v>
      </c>
      <c r="Q27" s="244" t="e">
        <f t="shared" si="6"/>
        <v>#REF!</v>
      </c>
      <c r="R27" s="227"/>
      <c r="S27" s="239" t="e">
        <f>GETPIVOTDATA("Cuenta número de expedientes",#REF!,"CCAA",$B27,"TramoEdad",S$1)</f>
        <v>#REF!</v>
      </c>
      <c r="T27" s="243" t="e">
        <f t="shared" si="7"/>
        <v>#REF!</v>
      </c>
      <c r="U27" s="227"/>
      <c r="V27" s="239" t="e">
        <f>GETPIVOTDATA("Cuenta número de expedientes",#REF!,"CCAA",$B27,"TramoEdad",V$1)</f>
        <v>#REF!</v>
      </c>
      <c r="W27" s="243" t="e">
        <f t="shared" si="8"/>
        <v>#REF!</v>
      </c>
      <c r="X27" s="227"/>
      <c r="Y27" s="239" t="e">
        <f>GETPIVOTDATA("Cuenta número de expedientes",#REF!,"CCAA",$B27,"TramoEdad",Y$1)</f>
        <v>#REF!</v>
      </c>
      <c r="Z27" s="243" t="e">
        <f t="shared" si="9"/>
        <v>#REF!</v>
      </c>
      <c r="AA27" s="576"/>
      <c r="AB27" s="306"/>
      <c r="AC27" s="306"/>
      <c r="AD27" s="306"/>
      <c r="AE27" s="307"/>
      <c r="AF27" s="437"/>
      <c r="AG27" s="232"/>
      <c r="AH27" s="306"/>
      <c r="AI27" s="306"/>
      <c r="AJ27" s="306"/>
      <c r="AK27" s="307"/>
      <c r="AL27" s="437"/>
      <c r="AN27" s="306"/>
      <c r="AO27" s="306"/>
      <c r="AP27" s="306"/>
      <c r="AQ27" s="307"/>
      <c r="AR27" s="437"/>
      <c r="AT27" s="306"/>
      <c r="AU27" s="306"/>
      <c r="AV27" s="306"/>
      <c r="AW27" s="307"/>
      <c r="AX27" s="437"/>
    </row>
    <row r="28" spans="1:50" s="233" customFormat="1" ht="18" customHeight="1" x14ac:dyDescent="0.15">
      <c r="B28" s="245" t="s">
        <v>4</v>
      </c>
      <c r="C28" s="227"/>
      <c r="D28" s="408">
        <f t="shared" si="2"/>
        <v>171528</v>
      </c>
      <c r="E28" s="189">
        <f t="shared" si="0"/>
        <v>0.36711699467799358</v>
      </c>
      <c r="F28" s="227"/>
      <c r="G28" s="246">
        <f>'3solcasaad'!G28</f>
        <v>153112</v>
      </c>
      <c r="H28" s="573">
        <f t="shared" si="3"/>
        <v>0.40489935839720442</v>
      </c>
      <c r="I28" s="227"/>
      <c r="J28" s="246">
        <f>'3solcasaad'!J28</f>
        <v>13498</v>
      </c>
      <c r="K28" s="573">
        <f t="shared" si="4"/>
        <v>0.22360432007919748</v>
      </c>
      <c r="L28" s="227"/>
      <c r="M28" s="246">
        <f>'3solcasaad'!M28</f>
        <v>4918</v>
      </c>
      <c r="N28" s="573">
        <f t="shared" si="1"/>
        <v>0.17126370536235089</v>
      </c>
      <c r="O28" s="227"/>
      <c r="P28" s="248" t="e">
        <f t="shared" si="5"/>
        <v>#REF!</v>
      </c>
      <c r="Q28" s="249" t="e">
        <f t="shared" si="6"/>
        <v>#REF!</v>
      </c>
      <c r="R28" s="227"/>
      <c r="S28" s="246" t="e">
        <f>GETPIVOTDATA("Cuenta número de expedientes",#REF!,"CCAA","Ceuta","TramoEdad",S$1)+GETPIVOTDATA("Cuenta número de expedientes",#REF!,"CCAA","Melilla","TramoEdad",S$1)</f>
        <v>#REF!</v>
      </c>
      <c r="T28" s="247" t="e">
        <f t="shared" si="7"/>
        <v>#REF!</v>
      </c>
      <c r="U28" s="227"/>
      <c r="V28" s="246" t="e">
        <f>GETPIVOTDATA("Cuenta número de expedientes",#REF!,"CCAA","Ceuta","TramoEdad",V$1)+GETPIVOTDATA("Cuenta número de expedientes",#REF!,"CCAA","Melilla","TramoEdad",V$1)</f>
        <v>#REF!</v>
      </c>
      <c r="W28" s="247" t="e">
        <f t="shared" si="8"/>
        <v>#REF!</v>
      </c>
      <c r="X28" s="227"/>
      <c r="Y28" s="246" t="e">
        <f>GETPIVOTDATA("Cuenta número de expedientes",#REF!,"CCAA","Ceuta","TramoEdad",Y$1)+GETPIVOTDATA("Cuenta número de expedientes",#REF!,"CCAA","Melilla","TramoEdad",Y$1)</f>
        <v>#REF!</v>
      </c>
      <c r="Z28" s="247" t="e">
        <f t="shared" si="9"/>
        <v>#REF!</v>
      </c>
      <c r="AA28" s="576"/>
      <c r="AB28" s="306"/>
      <c r="AC28" s="306"/>
      <c r="AD28" s="306"/>
      <c r="AE28" s="307"/>
      <c r="AF28" s="437"/>
      <c r="AG28" s="232"/>
      <c r="AH28" s="306"/>
      <c r="AI28" s="306"/>
      <c r="AJ28" s="306"/>
      <c r="AK28" s="307"/>
      <c r="AL28" s="437"/>
      <c r="AN28" s="306"/>
      <c r="AO28" s="306"/>
      <c r="AP28" s="306"/>
      <c r="AQ28" s="307"/>
      <c r="AR28" s="437"/>
      <c r="AT28" s="306"/>
      <c r="AU28" s="306"/>
      <c r="AV28" s="306"/>
      <c r="AW28" s="307"/>
      <c r="AX28" s="437"/>
    </row>
    <row r="29" spans="1:50" s="224" customFormat="1" ht="3.75" customHeight="1" x14ac:dyDescent="0.15">
      <c r="A29" s="221"/>
      <c r="B29" s="222"/>
      <c r="C29" s="223"/>
      <c r="D29" s="222"/>
      <c r="E29" s="250"/>
      <c r="F29" s="223"/>
      <c r="G29" s="222"/>
      <c r="H29" s="574"/>
      <c r="I29" s="223"/>
      <c r="J29" s="222"/>
      <c r="K29" s="574"/>
      <c r="L29" s="223"/>
      <c r="M29" s="222"/>
      <c r="N29" s="574"/>
      <c r="O29" s="223"/>
      <c r="P29" s="222"/>
      <c r="Q29" s="251"/>
      <c r="R29" s="223"/>
      <c r="S29" s="222"/>
      <c r="T29" s="575"/>
      <c r="U29" s="223"/>
      <c r="V29" s="222"/>
      <c r="W29" s="574"/>
      <c r="X29" s="223"/>
      <c r="Y29" s="222"/>
      <c r="Z29" s="574"/>
      <c r="AA29" s="576"/>
      <c r="AB29" s="310"/>
      <c r="AC29" s="310"/>
      <c r="AD29" s="306"/>
      <c r="AE29" s="307"/>
      <c r="AF29" s="437"/>
      <c r="AG29" s="232"/>
      <c r="AH29" s="310"/>
      <c r="AI29" s="310"/>
      <c r="AJ29" s="306"/>
      <c r="AK29" s="307"/>
      <c r="AL29" s="437"/>
      <c r="AN29" s="310"/>
      <c r="AO29" s="310"/>
      <c r="AP29" s="306"/>
      <c r="AQ29" s="307"/>
      <c r="AR29" s="437"/>
      <c r="AT29" s="310"/>
      <c r="AU29" s="310"/>
      <c r="AV29" s="306"/>
      <c r="AW29" s="307"/>
      <c r="AX29" s="437"/>
    </row>
    <row r="30" spans="1:50" s="252" customFormat="1" ht="18" customHeight="1" x14ac:dyDescent="0.15">
      <c r="B30" s="253" t="s">
        <v>3</v>
      </c>
      <c r="C30" s="212"/>
      <c r="D30" s="254">
        <f>SUM(D11:D28)</f>
        <v>46722980</v>
      </c>
      <c r="E30" s="255">
        <f>SUM(E11:E28)</f>
        <v>100</v>
      </c>
      <c r="F30" s="212"/>
      <c r="G30" s="254">
        <f>SUM(G11:G28)</f>
        <v>37814829</v>
      </c>
      <c r="H30" s="505">
        <f>SUM(H11:H28)</f>
        <v>100</v>
      </c>
      <c r="I30" s="212"/>
      <c r="J30" s="254">
        <f>SUM(J11:J28)</f>
        <v>6036556</v>
      </c>
      <c r="K30" s="505">
        <f>SUM(K11:K28)</f>
        <v>100.00000000000001</v>
      </c>
      <c r="L30" s="212"/>
      <c r="M30" s="254">
        <f>SUM(M11:M28)</f>
        <v>2871595</v>
      </c>
      <c r="N30" s="505">
        <f>SUM(N11:N28)</f>
        <v>100</v>
      </c>
      <c r="O30" s="212"/>
      <c r="P30" s="254" t="e">
        <f>SUM(P11:P28)</f>
        <v>#REF!</v>
      </c>
      <c r="Q30" s="256" t="e">
        <f>P30*100/D30</f>
        <v>#REF!</v>
      </c>
      <c r="R30" s="212"/>
      <c r="S30" s="254" t="e">
        <f>SUM(S11:S28)</f>
        <v>#REF!</v>
      </c>
      <c r="T30" s="255" t="e">
        <f>S30*100/G30</f>
        <v>#REF!</v>
      </c>
      <c r="U30" s="212"/>
      <c r="V30" s="254" t="e">
        <f>SUM(V11:V28)</f>
        <v>#REF!</v>
      </c>
      <c r="W30" s="255" t="e">
        <f>V30*100/J30</f>
        <v>#REF!</v>
      </c>
      <c r="X30" s="212"/>
      <c r="Y30" s="254" t="e">
        <f>SUM(Y11:Y28)</f>
        <v>#REF!</v>
      </c>
      <c r="Z30" s="255" t="e">
        <f>Y30*100/M30</f>
        <v>#REF!</v>
      </c>
      <c r="AA30" s="576"/>
      <c r="AB30" s="306"/>
      <c r="AC30" s="306"/>
      <c r="AD30" s="310"/>
      <c r="AE30" s="310"/>
      <c r="AF30" s="439"/>
      <c r="AG30" s="440"/>
      <c r="AH30" s="306"/>
      <c r="AI30" s="306"/>
      <c r="AJ30" s="310"/>
      <c r="AK30" s="310"/>
      <c r="AL30" s="439"/>
      <c r="AN30" s="306"/>
      <c r="AO30" s="306"/>
      <c r="AP30" s="310"/>
      <c r="AQ30" s="310"/>
      <c r="AR30" s="439"/>
      <c r="AT30" s="306"/>
      <c r="AU30" s="306"/>
      <c r="AV30" s="310"/>
      <c r="AW30" s="310"/>
      <c r="AX30" s="439"/>
    </row>
    <row r="31" spans="1:50" s="257" customFormat="1" ht="5.25" customHeight="1" x14ac:dyDescent="0.2">
      <c r="B31" s="258" t="s">
        <v>42</v>
      </c>
      <c r="C31" s="259"/>
      <c r="D31" s="259"/>
      <c r="E31" s="259"/>
      <c r="F31" s="259"/>
      <c r="G31" s="259"/>
      <c r="H31" s="259"/>
      <c r="I31" s="259"/>
      <c r="O31" s="260"/>
      <c r="R31" s="259"/>
    </row>
    <row r="32" spans="1:50" s="252" customFormat="1" ht="5.25" customHeight="1" x14ac:dyDescent="0.2">
      <c r="B32" s="258" t="s">
        <v>50</v>
      </c>
      <c r="C32" s="261"/>
      <c r="D32" s="261"/>
      <c r="E32" s="261"/>
      <c r="F32" s="261"/>
      <c r="G32" s="261"/>
      <c r="H32" s="261"/>
      <c r="I32" s="261"/>
      <c r="O32" s="260"/>
      <c r="R32" s="261"/>
    </row>
    <row r="33" spans="2:19" s="252" customFormat="1" ht="13.5" customHeight="1" x14ac:dyDescent="0.2">
      <c r="B33" s="1053" t="s">
        <v>227</v>
      </c>
      <c r="C33" s="1053"/>
      <c r="D33" s="1053"/>
      <c r="E33" s="1053"/>
      <c r="F33" s="1053"/>
      <c r="G33" s="1053"/>
      <c r="H33" s="1053"/>
      <c r="I33" s="1053"/>
      <c r="J33" s="1053"/>
      <c r="K33" s="1053"/>
      <c r="L33" s="1053"/>
      <c r="M33" s="1053"/>
      <c r="O33" s="260"/>
    </row>
    <row r="34" spans="2:19" ht="29.25" customHeight="1" x14ac:dyDescent="0.2">
      <c r="B34" s="1075"/>
      <c r="C34" s="1075"/>
      <c r="D34" s="1075"/>
      <c r="E34" s="1075"/>
      <c r="F34" s="1075"/>
      <c r="G34" s="1075"/>
      <c r="H34" s="1075"/>
      <c r="I34" s="1075"/>
      <c r="J34" s="1075"/>
      <c r="K34" s="1075"/>
      <c r="L34" s="1075"/>
      <c r="M34" s="1075"/>
      <c r="N34" s="1075"/>
      <c r="O34" s="1075"/>
      <c r="P34" s="1075"/>
      <c r="Q34" s="263"/>
      <c r="R34" s="263"/>
      <c r="S34" s="263"/>
    </row>
    <row r="35" spans="2:19" ht="4.5" customHeight="1" x14ac:dyDescent="0.2">
      <c r="B35" s="1076"/>
      <c r="C35" s="1076"/>
      <c r="D35" s="1076"/>
      <c r="E35" s="1076"/>
      <c r="F35" s="1076"/>
      <c r="G35" s="1076"/>
      <c r="H35" s="1076"/>
      <c r="I35" s="1076"/>
      <c r="J35" s="1076"/>
      <c r="K35" s="1076"/>
      <c r="L35" s="1076"/>
      <c r="M35" s="1076"/>
      <c r="N35" s="1076"/>
      <c r="O35" s="1076"/>
      <c r="P35" s="1076"/>
      <c r="Q35" s="263"/>
      <c r="R35" s="263"/>
      <c r="S35" s="263"/>
    </row>
    <row r="38" spans="2:19" x14ac:dyDescent="0.2">
      <c r="L38" s="264"/>
      <c r="M38" s="264"/>
      <c r="N38" s="264"/>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38"/>
  <sheetViews>
    <sheetView showGridLines="0" topLeftCell="A9"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98" bestFit="1" customWidth="1"/>
    <col min="26" max="26" width="7.7109375" style="298" bestFit="1" customWidth="1"/>
    <col min="27" max="27" width="11.42578125" style="298"/>
    <col min="28" max="30" width="2.42578125" style="298" bestFit="1" customWidth="1"/>
    <col min="31" max="31" width="13" style="298" bestFit="1" customWidth="1"/>
    <col min="32" max="32" width="3.42578125" style="298" bestFit="1" customWidth="1"/>
    <col min="33" max="33" width="3.85546875" style="298" customWidth="1"/>
    <col min="34" max="36" width="2.42578125" style="298" bestFit="1" customWidth="1"/>
    <col min="37" max="37" width="8.42578125" style="298" bestFit="1" customWidth="1"/>
    <col min="38" max="38" width="3.42578125" style="298" bestFit="1" customWidth="1"/>
    <col min="39" max="39" width="3.5703125" style="298" customWidth="1"/>
    <col min="40" max="42" width="2.42578125" style="298" bestFit="1" customWidth="1"/>
    <col min="43" max="43" width="8.42578125" style="298" bestFit="1" customWidth="1"/>
    <col min="44" max="44" width="4.140625" style="298" bestFit="1" customWidth="1"/>
    <col min="45" max="45" width="3.28515625" style="298" customWidth="1"/>
    <col min="46" max="46" width="4.28515625" style="298" bestFit="1" customWidth="1"/>
    <col min="47" max="47" width="2.42578125" style="298" bestFit="1" customWidth="1"/>
    <col min="48" max="48" width="4.28515625" style="298" bestFit="1" customWidth="1"/>
    <col min="49" max="49" width="8.42578125" style="298" bestFit="1" customWidth="1"/>
    <col min="50" max="50" width="4.28515625" style="298" bestFit="1" customWidth="1"/>
    <col min="51" max="16384" width="11.42578125" style="262"/>
  </cols>
  <sheetData>
    <row r="1" spans="1:50" s="202" customFormat="1" ht="15" customHeight="1" x14ac:dyDescent="0.2">
      <c r="B1" s="203"/>
      <c r="C1" s="204"/>
      <c r="F1" s="204"/>
      <c r="I1" s="204"/>
      <c r="O1" s="205"/>
      <c r="R1" s="204"/>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6" customFormat="1" ht="52.5" customHeight="1" x14ac:dyDescent="0.2">
      <c r="B2" s="1054"/>
      <c r="C2" s="1054"/>
      <c r="D2" s="1054"/>
      <c r="E2" s="1054"/>
      <c r="F2" s="1054"/>
      <c r="G2" s="1054"/>
      <c r="H2" s="1054"/>
      <c r="I2" s="1054"/>
      <c r="O2" s="208"/>
      <c r="Y2" s="618"/>
      <c r="Z2" s="618"/>
      <c r="AA2" s="618"/>
      <c r="AB2" s="618"/>
      <c r="AC2" s="618"/>
      <c r="AD2" s="618"/>
      <c r="AE2" s="618"/>
      <c r="AF2" s="618"/>
      <c r="AG2" s="618"/>
      <c r="AH2" s="618"/>
      <c r="AI2" s="618"/>
      <c r="AJ2" s="618"/>
      <c r="AK2" s="618"/>
      <c r="AL2" s="618"/>
      <c r="AM2" s="618"/>
      <c r="AN2" s="618"/>
      <c r="AO2" s="618"/>
      <c r="AP2" s="618"/>
      <c r="AQ2" s="618"/>
      <c r="AR2" s="618"/>
      <c r="AS2" s="618"/>
      <c r="AT2" s="618"/>
      <c r="AU2" s="618"/>
      <c r="AV2" s="618"/>
      <c r="AW2" s="618"/>
      <c r="AX2" s="618"/>
    </row>
    <row r="3" spans="1:50" s="209" customFormat="1" ht="4.5" customHeight="1" x14ac:dyDescent="0.2">
      <c r="B3" s="1055"/>
      <c r="C3" s="1055"/>
      <c r="D3" s="1055"/>
      <c r="E3" s="1055"/>
      <c r="F3" s="1055"/>
      <c r="G3" s="1055"/>
      <c r="H3" s="1055"/>
      <c r="I3" s="1055"/>
      <c r="O3" s="208"/>
      <c r="Y3" s="61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618"/>
      <c r="AX3" s="618"/>
    </row>
    <row r="4" spans="1:50" s="209" customFormat="1" ht="17.25" customHeight="1" x14ac:dyDescent="0.2">
      <c r="A4" s="1055" t="s">
        <v>421</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618"/>
      <c r="AB4" s="618"/>
      <c r="AC4" s="618"/>
      <c r="AD4" s="618"/>
      <c r="AE4" s="618"/>
      <c r="AF4" s="618"/>
      <c r="AG4" s="618"/>
      <c r="AH4" s="618"/>
      <c r="AI4" s="618"/>
      <c r="AJ4" s="618"/>
      <c r="AK4" s="618"/>
      <c r="AL4" s="618"/>
      <c r="AM4" s="618"/>
      <c r="AN4" s="618"/>
      <c r="AO4" s="618"/>
      <c r="AP4" s="618"/>
      <c r="AQ4" s="618"/>
      <c r="AR4" s="618"/>
      <c r="AS4" s="618"/>
      <c r="AT4" s="618"/>
      <c r="AU4" s="618"/>
      <c r="AV4" s="618"/>
      <c r="AW4" s="618"/>
      <c r="AX4" s="618"/>
    </row>
    <row r="5" spans="1:50"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618"/>
      <c r="AB5" s="618"/>
      <c r="AC5" s="618"/>
      <c r="AD5" s="618"/>
      <c r="AE5" s="618"/>
      <c r="AF5" s="618"/>
      <c r="AG5" s="618"/>
      <c r="AH5" s="618"/>
      <c r="AI5" s="618"/>
      <c r="AJ5" s="618"/>
      <c r="AK5" s="618"/>
      <c r="AL5" s="618"/>
      <c r="AM5" s="618"/>
      <c r="AN5" s="618"/>
      <c r="AO5" s="618"/>
      <c r="AP5" s="618"/>
      <c r="AQ5" s="618"/>
      <c r="AR5" s="618"/>
      <c r="AS5" s="618"/>
      <c r="AT5" s="618"/>
      <c r="AU5" s="618"/>
      <c r="AV5" s="618"/>
      <c r="AW5" s="618"/>
      <c r="AX5" s="618"/>
    </row>
    <row r="6" spans="1:50" s="618" customFormat="1" ht="6" customHeight="1" x14ac:dyDescent="0.2"/>
    <row r="7" spans="1:50" s="432" customFormat="1" ht="12.75" customHeight="1" x14ac:dyDescent="0.2">
      <c r="A7" s="715"/>
      <c r="B7" s="1126" t="s">
        <v>15</v>
      </c>
      <c r="C7" s="675"/>
      <c r="D7" s="1125" t="s">
        <v>218</v>
      </c>
      <c r="E7" s="1125"/>
      <c r="F7" s="675"/>
      <c r="G7" s="1125"/>
      <c r="H7" s="1125"/>
      <c r="I7" s="675"/>
      <c r="J7" s="1125"/>
      <c r="K7" s="1125"/>
      <c r="L7" s="675"/>
      <c r="M7" s="1125"/>
      <c r="N7" s="1125"/>
      <c r="O7" s="675"/>
      <c r="P7" s="1125" t="s">
        <v>33</v>
      </c>
      <c r="Q7" s="1125"/>
      <c r="R7" s="675"/>
      <c r="S7" s="1125"/>
      <c r="T7" s="1125"/>
      <c r="U7" s="675"/>
      <c r="V7" s="1125"/>
      <c r="W7" s="1125"/>
      <c r="X7" s="675"/>
      <c r="Y7" s="1088"/>
      <c r="Z7" s="1088"/>
      <c r="AA7" s="673"/>
      <c r="AB7" s="673"/>
      <c r="AC7" s="597"/>
      <c r="AD7" s="597"/>
      <c r="AE7" s="597"/>
      <c r="AF7" s="597"/>
      <c r="AG7" s="597"/>
      <c r="AH7" s="597"/>
      <c r="AI7" s="598"/>
      <c r="AJ7" s="597"/>
      <c r="AK7" s="597"/>
      <c r="AL7" s="597"/>
      <c r="AM7" s="597"/>
      <c r="AN7" s="597"/>
      <c r="AO7" s="597"/>
      <c r="AP7" s="597"/>
      <c r="AQ7" s="597"/>
      <c r="AR7" s="597"/>
      <c r="AS7" s="597"/>
      <c r="AT7" s="597"/>
      <c r="AU7" s="597"/>
      <c r="AV7" s="597"/>
      <c r="AW7" s="597"/>
      <c r="AX7" s="597"/>
    </row>
    <row r="8" spans="1:50" s="432" customFormat="1" ht="33.75" customHeight="1" x14ac:dyDescent="0.2">
      <c r="A8" s="715"/>
      <c r="B8" s="1126"/>
      <c r="C8" s="675"/>
      <c r="D8" s="1125"/>
      <c r="E8" s="1125"/>
      <c r="F8" s="675"/>
      <c r="G8" s="1125" t="s">
        <v>177</v>
      </c>
      <c r="H8" s="1125"/>
      <c r="I8" s="675"/>
      <c r="J8" s="1125" t="s">
        <v>183</v>
      </c>
      <c r="K8" s="1125"/>
      <c r="L8" s="675"/>
      <c r="M8" s="1125" t="s">
        <v>178</v>
      </c>
      <c r="N8" s="1125"/>
      <c r="O8" s="675"/>
      <c r="P8" s="1125"/>
      <c r="Q8" s="1125"/>
      <c r="R8" s="675"/>
      <c r="S8" s="1125" t="s">
        <v>184</v>
      </c>
      <c r="T8" s="1125"/>
      <c r="U8" s="675"/>
      <c r="V8" s="1125" t="s">
        <v>185</v>
      </c>
      <c r="W8" s="1125"/>
      <c r="X8" s="675"/>
      <c r="Y8" s="1088" t="s">
        <v>186</v>
      </c>
      <c r="Z8" s="1088"/>
      <c r="AA8" s="673"/>
      <c r="AB8" s="673"/>
      <c r="AC8" s="597"/>
      <c r="AD8" s="597"/>
      <c r="AE8" s="597"/>
      <c r="AF8" s="597"/>
      <c r="AG8" s="597"/>
      <c r="AH8" s="597"/>
      <c r="AI8" s="598"/>
      <c r="AJ8" s="597"/>
      <c r="AK8" s="597"/>
      <c r="AL8" s="597"/>
      <c r="AM8" s="597"/>
      <c r="AN8" s="597"/>
      <c r="AO8" s="597"/>
      <c r="AP8" s="597"/>
      <c r="AQ8" s="597"/>
      <c r="AR8" s="597"/>
      <c r="AS8" s="597"/>
      <c r="AT8" s="597"/>
      <c r="AU8" s="597"/>
      <c r="AV8" s="597"/>
      <c r="AW8" s="597"/>
      <c r="AX8" s="597"/>
    </row>
    <row r="9" spans="1:50" s="436" customFormat="1" ht="36.75" customHeight="1" x14ac:dyDescent="0.2">
      <c r="A9" s="716"/>
      <c r="B9" s="1126"/>
      <c r="C9" s="507"/>
      <c r="D9" s="676" t="s">
        <v>12</v>
      </c>
      <c r="E9" s="676" t="s">
        <v>13</v>
      </c>
      <c r="F9" s="507"/>
      <c r="G9" s="676" t="s">
        <v>12</v>
      </c>
      <c r="H9" s="434" t="s">
        <v>13</v>
      </c>
      <c r="I9" s="507"/>
      <c r="J9" s="676" t="s">
        <v>12</v>
      </c>
      <c r="K9" s="434" t="s">
        <v>13</v>
      </c>
      <c r="L9" s="507"/>
      <c r="M9" s="676" t="s">
        <v>12</v>
      </c>
      <c r="N9" s="434" t="s">
        <v>13</v>
      </c>
      <c r="O9" s="507"/>
      <c r="P9" s="676" t="s">
        <v>12</v>
      </c>
      <c r="Q9" s="676" t="s">
        <v>119</v>
      </c>
      <c r="R9" s="507"/>
      <c r="S9" s="676" t="s">
        <v>12</v>
      </c>
      <c r="T9" s="434" t="s">
        <v>119</v>
      </c>
      <c r="U9" s="507"/>
      <c r="V9" s="676" t="s">
        <v>12</v>
      </c>
      <c r="W9" s="434" t="s">
        <v>13</v>
      </c>
      <c r="X9" s="507"/>
      <c r="Y9" s="600" t="s">
        <v>12</v>
      </c>
      <c r="Z9" s="584" t="s">
        <v>13</v>
      </c>
      <c r="AA9" s="584"/>
      <c r="AB9" s="585"/>
      <c r="AC9" s="586"/>
      <c r="AD9" s="586"/>
      <c r="AE9" s="586"/>
      <c r="AF9" s="586"/>
      <c r="AG9" s="601"/>
      <c r="AH9" s="601"/>
      <c r="AI9" s="601"/>
      <c r="AJ9" s="601"/>
      <c r="AK9" s="601"/>
      <c r="AL9" s="601"/>
      <c r="AM9" s="601"/>
      <c r="AN9" s="601"/>
      <c r="AO9" s="601"/>
      <c r="AP9" s="601"/>
      <c r="AQ9" s="601"/>
      <c r="AR9" s="601"/>
      <c r="AS9" s="601"/>
      <c r="AT9" s="601"/>
      <c r="AU9" s="601"/>
      <c r="AV9" s="601"/>
      <c r="AW9" s="601"/>
      <c r="AX9" s="601"/>
    </row>
    <row r="10" spans="1:50" s="232" customFormat="1" ht="4.5" customHeight="1" x14ac:dyDescent="0.2">
      <c r="A10" s="677"/>
      <c r="B10" s="431"/>
      <c r="C10" s="514"/>
      <c r="D10" s="431"/>
      <c r="E10" s="431"/>
      <c r="F10" s="514"/>
      <c r="G10" s="431"/>
      <c r="H10" s="431"/>
      <c r="I10" s="514"/>
      <c r="J10" s="431"/>
      <c r="K10" s="431"/>
      <c r="L10" s="514"/>
      <c r="M10" s="431"/>
      <c r="N10" s="431"/>
      <c r="O10" s="514"/>
      <c r="P10" s="431"/>
      <c r="Q10" s="431"/>
      <c r="R10" s="514"/>
      <c r="S10" s="431"/>
      <c r="T10" s="431"/>
      <c r="U10" s="514"/>
      <c r="V10" s="431"/>
      <c r="W10" s="431"/>
      <c r="X10" s="514"/>
      <c r="Y10" s="673"/>
      <c r="Z10" s="673"/>
      <c r="AA10" s="673"/>
      <c r="AB10" s="585"/>
      <c r="AC10" s="586"/>
      <c r="AD10" s="586"/>
      <c r="AE10" s="586"/>
      <c r="AF10" s="586"/>
      <c r="AG10" s="588"/>
      <c r="AH10" s="588"/>
      <c r="AI10" s="588"/>
      <c r="AJ10" s="588"/>
      <c r="AK10" s="588"/>
      <c r="AL10" s="588"/>
      <c r="AM10" s="588"/>
      <c r="AN10" s="588"/>
      <c r="AO10" s="588"/>
      <c r="AP10" s="588"/>
      <c r="AQ10" s="588"/>
      <c r="AR10" s="588"/>
      <c r="AS10" s="588"/>
      <c r="AT10" s="588"/>
      <c r="AU10" s="588"/>
      <c r="AV10" s="588"/>
      <c r="AW10" s="588"/>
      <c r="AX10" s="588"/>
    </row>
    <row r="11" spans="1:50" s="232" customFormat="1" ht="18" customHeight="1" x14ac:dyDescent="0.15">
      <c r="A11" s="677"/>
      <c r="B11" s="678" t="s">
        <v>11</v>
      </c>
      <c r="C11" s="679"/>
      <c r="D11" s="680">
        <f>G11+J11+M11</f>
        <v>8472407</v>
      </c>
      <c r="E11" s="681">
        <f t="shared" ref="E11:E28" si="0">D11*100/$D$30</f>
        <v>17.879894203889844</v>
      </c>
      <c r="F11" s="679"/>
      <c r="G11" s="682">
        <f>'20pobl'!J12</f>
        <v>6977014</v>
      </c>
      <c r="H11" s="683">
        <f>G11*100/$G$30</f>
        <v>18.324743588709847</v>
      </c>
      <c r="I11" s="679"/>
      <c r="J11" s="682">
        <f>'20pobl'!Q12</f>
        <v>1073456</v>
      </c>
      <c r="K11" s="683">
        <f>J11*100/$J$30</f>
        <v>16.647862418348851</v>
      </c>
      <c r="L11" s="679"/>
      <c r="M11" s="682">
        <f>'20pobl'!X12</f>
        <v>421937</v>
      </c>
      <c r="N11" s="683">
        <f t="shared" ref="N11:N28" si="1">M11*100/$M$30</f>
        <v>14.73852502622417</v>
      </c>
      <c r="O11" s="679"/>
      <c r="P11" s="684">
        <f t="shared" ref="P11:P28" si="2">S11+V11+Y11</f>
        <v>375118</v>
      </c>
      <c r="Q11" s="685">
        <f>P11*100/D11</f>
        <v>4.4275257314715875</v>
      </c>
      <c r="R11" s="679"/>
      <c r="S11" s="682">
        <f>'34adictcasaad'!G12</f>
        <v>109406</v>
      </c>
      <c r="T11" s="686">
        <f>S11*100/G11</f>
        <v>1.5680920233211515</v>
      </c>
      <c r="U11" s="679"/>
      <c r="V11" s="682">
        <f>'34adictcasaad'!J12</f>
        <v>89800</v>
      </c>
      <c r="W11" s="686">
        <f>V11*100/J11</f>
        <v>8.36550356977836</v>
      </c>
      <c r="X11" s="679"/>
      <c r="Y11" s="606">
        <f>'34adictcasaad'!M12</f>
        <v>175912</v>
      </c>
      <c r="Z11" s="610">
        <f>Y11*100/M11</f>
        <v>41.691532148164299</v>
      </c>
      <c r="AA11" s="589"/>
      <c r="AB11" s="590">
        <f t="shared" ref="AB11:AB28" si="3">_xlfn.RANK.EQ(Q11,Q$11:Q$30,0)</f>
        <v>5</v>
      </c>
      <c r="AC11" s="590">
        <v>1</v>
      </c>
      <c r="AD11" s="590">
        <f>MATCH(AC11,AB$11:AB$30,0)</f>
        <v>7</v>
      </c>
      <c r="AE11" s="591" t="str">
        <f t="shared" ref="AE11:AE29" si="4">INDEX(B$11:B$30,AD11,1)</f>
        <v>Castilla y León</v>
      </c>
      <c r="AF11" s="592">
        <f t="shared" ref="AF11:AF29" si="5">INDEX(Q$11:Q$30,AD11,1)</f>
        <v>5.8417490545033255</v>
      </c>
      <c r="AG11" s="588"/>
      <c r="AH11" s="590">
        <f>_xlfn.RANK.EQ(T11,T$11:T$30,0)</f>
        <v>4</v>
      </c>
      <c r="AI11" s="590">
        <v>1</v>
      </c>
      <c r="AJ11" s="590">
        <f>MATCH(AI11,AH$11:AH$30,0)</f>
        <v>16</v>
      </c>
      <c r="AK11" s="591" t="str">
        <f>INDEX(B$11:B$30,AJ11,1)</f>
        <v>País Vasco</v>
      </c>
      <c r="AL11" s="592">
        <f>INDEX(T$11:T$30,AJ11,1)</f>
        <v>1.679473466168282</v>
      </c>
      <c r="AM11" s="588"/>
      <c r="AN11" s="590">
        <f>_xlfn.RANK.EQ(W11,W$11:W$30,0)</f>
        <v>1</v>
      </c>
      <c r="AO11" s="590">
        <v>1</v>
      </c>
      <c r="AP11" s="590">
        <f>MATCH(AO11,AN$11:AN$30,0)</f>
        <v>1</v>
      </c>
      <c r="AQ11" s="591" t="str">
        <f>INDEX(B$11:B$30,AP11,1)</f>
        <v>Andalucía</v>
      </c>
      <c r="AR11" s="592">
        <f>INDEX(W$11:W$30,AP11,1)</f>
        <v>8.36550356977836</v>
      </c>
      <c r="AS11" s="588"/>
      <c r="AT11" s="590">
        <f>_xlfn.RANK.EQ(Z11,Z$11:Z$30,0)</f>
        <v>1</v>
      </c>
      <c r="AU11" s="590">
        <v>1</v>
      </c>
      <c r="AV11" s="590">
        <f>MATCH(AU11,AT$11:AT$30,0)</f>
        <v>1</v>
      </c>
      <c r="AW11" s="591" t="str">
        <f>INDEX(B$11:B$30,AV11,1)</f>
        <v>Andalucía</v>
      </c>
      <c r="AX11" s="592">
        <f>INDEX(Z$11:Z$30,AV11,1)</f>
        <v>41.691532148164299</v>
      </c>
    </row>
    <row r="12" spans="1:50" s="232" customFormat="1" ht="18" customHeight="1" x14ac:dyDescent="0.15">
      <c r="A12" s="677"/>
      <c r="B12" s="678" t="s">
        <v>10</v>
      </c>
      <c r="C12" s="679"/>
      <c r="D12" s="680">
        <f t="shared" ref="D12:D28" si="6">G12+J12+M12</f>
        <v>1326261</v>
      </c>
      <c r="E12" s="681">
        <f t="shared" si="0"/>
        <v>2.7988983964940712</v>
      </c>
      <c r="F12" s="679"/>
      <c r="G12" s="682">
        <f>'20pobl'!J13</f>
        <v>1036658</v>
      </c>
      <c r="H12" s="683">
        <f t="shared" ref="H12:H28" si="7">G12*100/$G$30</f>
        <v>2.7227252287561376</v>
      </c>
      <c r="I12" s="679"/>
      <c r="J12" s="682">
        <f>'20pobl'!Q13</f>
        <v>191988</v>
      </c>
      <c r="K12" s="683">
        <f t="shared" ref="K12:K28" si="8">J12*100/$J$30</f>
        <v>2.9774763101365678</v>
      </c>
      <c r="L12" s="679"/>
      <c r="M12" s="682">
        <f>'20pobl'!X13</f>
        <v>97615</v>
      </c>
      <c r="N12" s="683">
        <f t="shared" si="1"/>
        <v>3.4097534002348038</v>
      </c>
      <c r="O12" s="679"/>
      <c r="P12" s="684">
        <f t="shared" si="2"/>
        <v>46968</v>
      </c>
      <c r="Q12" s="685">
        <f t="shared" ref="Q12:Q28" si="9">P12*100/D12</f>
        <v>3.5413843881407958</v>
      </c>
      <c r="R12" s="679"/>
      <c r="S12" s="682">
        <f>'34adictcasaad'!G13</f>
        <v>9503</v>
      </c>
      <c r="T12" s="686">
        <f t="shared" ref="T12:T28" si="10">S12*100/G12</f>
        <v>0.91669576658840235</v>
      </c>
      <c r="U12" s="679"/>
      <c r="V12" s="682">
        <f>'34adictcasaad'!J13</f>
        <v>8908</v>
      </c>
      <c r="W12" s="686">
        <f t="shared" ref="W12:W28" si="11">V12*100/J12</f>
        <v>4.6398733254161719</v>
      </c>
      <c r="X12" s="679"/>
      <c r="Y12" s="606">
        <f>'34adictcasaad'!M13</f>
        <v>28557</v>
      </c>
      <c r="Z12" s="610">
        <f t="shared" ref="Z12:Z28" si="12">Y12*100/M12</f>
        <v>29.254725195922759</v>
      </c>
      <c r="AA12" s="589"/>
      <c r="AB12" s="590">
        <f t="shared" si="3"/>
        <v>11</v>
      </c>
      <c r="AC12" s="590">
        <v>2</v>
      </c>
      <c r="AD12" s="590">
        <f t="shared" ref="AD12:AD28" si="13">MATCH(AC12,AB$11:AB$30,0)</f>
        <v>11</v>
      </c>
      <c r="AE12" s="591" t="str">
        <f t="shared" si="4"/>
        <v>Extremadura</v>
      </c>
      <c r="AF12" s="592">
        <f t="shared" si="5"/>
        <v>5.0850353137939468</v>
      </c>
      <c r="AG12" s="588"/>
      <c r="AH12" s="590">
        <f t="shared" ref="AH12:AH30" si="14">_xlfn.RANK.EQ(T12,T$11:T$30,0)</f>
        <v>19</v>
      </c>
      <c r="AI12" s="590">
        <v>2</v>
      </c>
      <c r="AJ12" s="590">
        <f t="shared" ref="AJ12:AJ28" si="15">MATCH(AI12,AH$11:AH$30,0)</f>
        <v>7</v>
      </c>
      <c r="AK12" s="591" t="str">
        <f t="shared" ref="AK12:AK29" si="16">INDEX(B$11:B$30,AJ12,1)</f>
        <v>Castilla y León</v>
      </c>
      <c r="AL12" s="592">
        <f t="shared" ref="AL12:AL29" si="17">INDEX(T$11:T$30,AJ12,1)</f>
        <v>1.6595013189212648</v>
      </c>
      <c r="AM12" s="588"/>
      <c r="AN12" s="590">
        <f t="shared" ref="AN12:AN30" si="18">_xlfn.RANK.EQ(W12,W$11:W$30,0)</f>
        <v>16</v>
      </c>
      <c r="AO12" s="590">
        <v>2</v>
      </c>
      <c r="AP12" s="590">
        <f t="shared" ref="AP12:AP28" si="19">MATCH(AO12,AN$11:AN$30,0)</f>
        <v>11</v>
      </c>
      <c r="AQ12" s="591" t="str">
        <f t="shared" ref="AQ12:AQ29" si="20">INDEX(B$11:B$30,AP12,1)</f>
        <v>Extremadura</v>
      </c>
      <c r="AR12" s="592">
        <f t="shared" ref="AR12:AR28" si="21">INDEX(W$11:W$30,AP12,1)</f>
        <v>7.9632950821882709</v>
      </c>
      <c r="AS12" s="588"/>
      <c r="AT12" s="590">
        <f t="shared" ref="AT12:AT30" si="22">_xlfn.RANK.EQ(Z12,Z$11:Z$30,0)</f>
        <v>14</v>
      </c>
      <c r="AU12" s="590">
        <v>2</v>
      </c>
      <c r="AV12" s="590">
        <f t="shared" ref="AV12:AV28" si="23">MATCH(AU12,AT$11:AT$30,0)</f>
        <v>7</v>
      </c>
      <c r="AW12" s="591" t="str">
        <f t="shared" ref="AW12:AW29" si="24">INDEX(B$11:B$30,AV12,1)</f>
        <v>Castilla y León</v>
      </c>
      <c r="AX12" s="592">
        <f t="shared" ref="AX12:AX29" si="25">INDEX(Z$11:Z$30,AV12,1)</f>
        <v>38.898644056974234</v>
      </c>
    </row>
    <row r="13" spans="1:50" s="232" customFormat="1" ht="18" customHeight="1" x14ac:dyDescent="0.15">
      <c r="A13" s="677"/>
      <c r="B13" s="678" t="s">
        <v>40</v>
      </c>
      <c r="C13" s="679"/>
      <c r="D13" s="680">
        <f t="shared" si="6"/>
        <v>1011792</v>
      </c>
      <c r="E13" s="681">
        <f t="shared" si="0"/>
        <v>2.1352531714236713</v>
      </c>
      <c r="F13" s="679"/>
      <c r="G13" s="682">
        <f>'20pobl'!J14</f>
        <v>742953</v>
      </c>
      <c r="H13" s="683">
        <f t="shared" si="7"/>
        <v>1.9513251977798449</v>
      </c>
      <c r="I13" s="679"/>
      <c r="J13" s="682">
        <f>'20pobl'!Q14</f>
        <v>182543</v>
      </c>
      <c r="K13" s="683">
        <f t="shared" si="8"/>
        <v>2.8309970314876942</v>
      </c>
      <c r="L13" s="679"/>
      <c r="M13" s="682">
        <f>'20pobl'!X14</f>
        <v>86296</v>
      </c>
      <c r="N13" s="683">
        <f t="shared" si="1"/>
        <v>3.0143736047396672</v>
      </c>
      <c r="O13" s="679"/>
      <c r="P13" s="684">
        <f t="shared" si="2"/>
        <v>40199</v>
      </c>
      <c r="Q13" s="685">
        <f t="shared" si="9"/>
        <v>3.9730497967961793</v>
      </c>
      <c r="R13" s="679"/>
      <c r="S13" s="682">
        <f>'34adictcasaad'!G14</f>
        <v>9386</v>
      </c>
      <c r="T13" s="686">
        <f t="shared" si="10"/>
        <v>1.2633369809395749</v>
      </c>
      <c r="U13" s="679"/>
      <c r="V13" s="682">
        <f>'34adictcasaad'!J14</f>
        <v>8652</v>
      </c>
      <c r="W13" s="686">
        <f t="shared" si="11"/>
        <v>4.7397051653582993</v>
      </c>
      <c r="X13" s="679"/>
      <c r="Y13" s="606">
        <f>'34adictcasaad'!M14</f>
        <v>22161</v>
      </c>
      <c r="Z13" s="610">
        <f t="shared" si="12"/>
        <v>25.680216927783444</v>
      </c>
      <c r="AA13" s="589"/>
      <c r="AB13" s="590">
        <f t="shared" si="3"/>
        <v>8</v>
      </c>
      <c r="AC13" s="590">
        <v>3</v>
      </c>
      <c r="AD13" s="590">
        <f t="shared" si="13"/>
        <v>16</v>
      </c>
      <c r="AE13" s="591" t="str">
        <f t="shared" si="4"/>
        <v>País Vasco</v>
      </c>
      <c r="AF13" s="593">
        <f t="shared" si="5"/>
        <v>4.8968086168294116</v>
      </c>
      <c r="AG13" s="588"/>
      <c r="AH13" s="590">
        <f t="shared" si="14"/>
        <v>11</v>
      </c>
      <c r="AI13" s="590">
        <v>3</v>
      </c>
      <c r="AJ13" s="590">
        <f t="shared" si="15"/>
        <v>18</v>
      </c>
      <c r="AK13" s="591" t="str">
        <f t="shared" si="16"/>
        <v>Ceuta y Melilla</v>
      </c>
      <c r="AL13" s="592">
        <f t="shared" si="17"/>
        <v>1.6410474998001972</v>
      </c>
      <c r="AM13" s="588"/>
      <c r="AN13" s="590">
        <f t="shared" si="18"/>
        <v>15</v>
      </c>
      <c r="AO13" s="590">
        <v>3</v>
      </c>
      <c r="AP13" s="590">
        <f t="shared" si="19"/>
        <v>9</v>
      </c>
      <c r="AQ13" s="591" t="str">
        <f t="shared" si="20"/>
        <v>Cataluña</v>
      </c>
      <c r="AR13" s="592">
        <f t="shared" si="21"/>
        <v>7.1142639979731443</v>
      </c>
      <c r="AS13" s="588"/>
      <c r="AT13" s="590">
        <f t="shared" si="22"/>
        <v>17</v>
      </c>
      <c r="AU13" s="590">
        <v>3</v>
      </c>
      <c r="AV13" s="590">
        <f t="shared" si="23"/>
        <v>11</v>
      </c>
      <c r="AW13" s="591" t="str">
        <f t="shared" si="24"/>
        <v>Extremadura</v>
      </c>
      <c r="AX13" s="592">
        <f t="shared" si="25"/>
        <v>38.847889287922442</v>
      </c>
    </row>
    <row r="14" spans="1:50" s="232" customFormat="1" ht="18" customHeight="1" x14ac:dyDescent="0.15">
      <c r="A14" s="677"/>
      <c r="B14" s="678" t="s">
        <v>41</v>
      </c>
      <c r="C14" s="679"/>
      <c r="D14" s="680">
        <f t="shared" si="6"/>
        <v>1173008</v>
      </c>
      <c r="E14" s="681">
        <f t="shared" si="0"/>
        <v>2.475478213017436</v>
      </c>
      <c r="F14" s="679"/>
      <c r="G14" s="682">
        <f>'20pobl'!J15</f>
        <v>985646</v>
      </c>
      <c r="H14" s="683">
        <f t="shared" si="7"/>
        <v>2.5887450160251229</v>
      </c>
      <c r="I14" s="679"/>
      <c r="J14" s="682">
        <f>'20pobl'!Q15</f>
        <v>136541</v>
      </c>
      <c r="K14" s="683">
        <f t="shared" si="8"/>
        <v>2.1175677274744102</v>
      </c>
      <c r="L14" s="679"/>
      <c r="M14" s="682">
        <f>'20pobl'!X15</f>
        <v>50821</v>
      </c>
      <c r="N14" s="683">
        <f t="shared" si="1"/>
        <v>1.7752095226484963</v>
      </c>
      <c r="O14" s="679"/>
      <c r="P14" s="684">
        <f t="shared" si="2"/>
        <v>36020</v>
      </c>
      <c r="Q14" s="685">
        <f t="shared" si="9"/>
        <v>3.0707377954796558</v>
      </c>
      <c r="R14" s="679"/>
      <c r="S14" s="682">
        <f>'34adictcasaad'!G15</f>
        <v>10164</v>
      </c>
      <c r="T14" s="686">
        <f t="shared" si="10"/>
        <v>1.0312018716658922</v>
      </c>
      <c r="U14" s="679"/>
      <c r="V14" s="682">
        <f>'34adictcasaad'!J15</f>
        <v>8256</v>
      </c>
      <c r="W14" s="686">
        <f t="shared" si="11"/>
        <v>6.0465354728616312</v>
      </c>
      <c r="X14" s="679"/>
      <c r="Y14" s="606">
        <f>'34adictcasaad'!M15</f>
        <v>17600</v>
      </c>
      <c r="Z14" s="610">
        <f t="shared" si="12"/>
        <v>34.631353180771725</v>
      </c>
      <c r="AA14" s="589"/>
      <c r="AB14" s="590">
        <f t="shared" si="3"/>
        <v>16</v>
      </c>
      <c r="AC14" s="590">
        <v>4</v>
      </c>
      <c r="AD14" s="590">
        <f t="shared" si="13"/>
        <v>17</v>
      </c>
      <c r="AE14" s="591" t="str">
        <f t="shared" si="4"/>
        <v>Rioja, La</v>
      </c>
      <c r="AF14" s="592">
        <f t="shared" si="5"/>
        <v>4.4878610113947639</v>
      </c>
      <c r="AG14" s="588"/>
      <c r="AH14" s="590">
        <f t="shared" si="14"/>
        <v>15</v>
      </c>
      <c r="AI14" s="590">
        <v>4</v>
      </c>
      <c r="AJ14" s="590">
        <f t="shared" si="15"/>
        <v>1</v>
      </c>
      <c r="AK14" s="591" t="str">
        <f t="shared" si="16"/>
        <v>Andalucía</v>
      </c>
      <c r="AL14" s="592">
        <f t="shared" si="17"/>
        <v>1.5680920233211515</v>
      </c>
      <c r="AM14" s="588"/>
      <c r="AN14" s="590">
        <f t="shared" si="18"/>
        <v>9</v>
      </c>
      <c r="AO14" s="590">
        <v>4</v>
      </c>
      <c r="AP14" s="590">
        <f t="shared" si="19"/>
        <v>8</v>
      </c>
      <c r="AQ14" s="591" t="str">
        <f t="shared" si="20"/>
        <v>Castilla - La Mancha</v>
      </c>
      <c r="AR14" s="592">
        <f t="shared" si="21"/>
        <v>6.6162763374324429</v>
      </c>
      <c r="AS14" s="588"/>
      <c r="AT14" s="590">
        <f t="shared" si="22"/>
        <v>9</v>
      </c>
      <c r="AU14" s="590">
        <v>4</v>
      </c>
      <c r="AV14" s="590">
        <f t="shared" si="23"/>
        <v>9</v>
      </c>
      <c r="AW14" s="591" t="str">
        <f t="shared" si="24"/>
        <v>Cataluña</v>
      </c>
      <c r="AX14" s="592">
        <f t="shared" si="25"/>
        <v>38.52041436531249</v>
      </c>
    </row>
    <row r="15" spans="1:50" s="232" customFormat="1" ht="18" customHeight="1" x14ac:dyDescent="0.15">
      <c r="A15" s="677"/>
      <c r="B15" s="678" t="s">
        <v>9</v>
      </c>
      <c r="C15" s="679"/>
      <c r="D15" s="680">
        <f t="shared" si="6"/>
        <v>2172944</v>
      </c>
      <c r="E15" s="681">
        <f t="shared" si="0"/>
        <v>4.5857108648082194</v>
      </c>
      <c r="F15" s="679"/>
      <c r="G15" s="682">
        <f>'20pobl'!J16</f>
        <v>1811685</v>
      </c>
      <c r="H15" s="683">
        <f t="shared" si="7"/>
        <v>4.7582910237118341</v>
      </c>
      <c r="I15" s="679"/>
      <c r="J15" s="682">
        <f>'20pobl'!Q16</f>
        <v>267903</v>
      </c>
      <c r="K15" s="683">
        <f t="shared" si="8"/>
        <v>4.154816113061842</v>
      </c>
      <c r="L15" s="679"/>
      <c r="M15" s="682">
        <f>'20pobl'!X16</f>
        <v>93356</v>
      </c>
      <c r="N15" s="683">
        <f t="shared" si="1"/>
        <v>3.2609838491248304</v>
      </c>
      <c r="O15" s="679"/>
      <c r="P15" s="684">
        <f t="shared" si="2"/>
        <v>47498</v>
      </c>
      <c r="Q15" s="685">
        <f t="shared" si="9"/>
        <v>2.1858823789292314</v>
      </c>
      <c r="R15" s="679"/>
      <c r="S15" s="682">
        <f>'34adictcasaad'!G16</f>
        <v>18207</v>
      </c>
      <c r="T15" s="686">
        <f t="shared" si="10"/>
        <v>1.0049760306013462</v>
      </c>
      <c r="U15" s="679"/>
      <c r="V15" s="682">
        <f>'34adictcasaad'!J16</f>
        <v>9908</v>
      </c>
      <c r="W15" s="686">
        <f t="shared" si="11"/>
        <v>3.6983535085460035</v>
      </c>
      <c r="X15" s="679"/>
      <c r="Y15" s="606">
        <f>'34adictcasaad'!M16</f>
        <v>19383</v>
      </c>
      <c r="Z15" s="610">
        <f t="shared" si="12"/>
        <v>20.762457688846993</v>
      </c>
      <c r="AA15" s="589"/>
      <c r="AB15" s="590">
        <f t="shared" si="3"/>
        <v>19</v>
      </c>
      <c r="AC15" s="590">
        <v>5</v>
      </c>
      <c r="AD15" s="590">
        <f t="shared" si="13"/>
        <v>1</v>
      </c>
      <c r="AE15" s="591" t="str">
        <f t="shared" si="4"/>
        <v>Andalucía</v>
      </c>
      <c r="AF15" s="592">
        <f t="shared" si="5"/>
        <v>4.4275257314715875</v>
      </c>
      <c r="AG15" s="588"/>
      <c r="AH15" s="590">
        <f t="shared" si="14"/>
        <v>16</v>
      </c>
      <c r="AI15" s="590">
        <v>5</v>
      </c>
      <c r="AJ15" s="590">
        <f t="shared" si="15"/>
        <v>11</v>
      </c>
      <c r="AK15" s="591" t="str">
        <f t="shared" si="16"/>
        <v>Extremadura</v>
      </c>
      <c r="AL15" s="592">
        <f t="shared" si="17"/>
        <v>1.5007794857549277</v>
      </c>
      <c r="AM15" s="588"/>
      <c r="AN15" s="590">
        <f t="shared" si="18"/>
        <v>18</v>
      </c>
      <c r="AO15" s="590">
        <v>5</v>
      </c>
      <c r="AP15" s="590">
        <f t="shared" si="19"/>
        <v>14</v>
      </c>
      <c r="AQ15" s="591" t="str">
        <f t="shared" si="20"/>
        <v>Murcia, Región de</v>
      </c>
      <c r="AR15" s="592">
        <f t="shared" si="21"/>
        <v>6.327516479130348</v>
      </c>
      <c r="AS15" s="588"/>
      <c r="AT15" s="590">
        <f t="shared" si="22"/>
        <v>18</v>
      </c>
      <c r="AU15" s="590">
        <v>5</v>
      </c>
      <c r="AV15" s="590">
        <f t="shared" si="23"/>
        <v>17</v>
      </c>
      <c r="AW15" s="591" t="str">
        <f t="shared" si="24"/>
        <v>Rioja, La</v>
      </c>
      <c r="AX15" s="592">
        <f t="shared" si="25"/>
        <v>37.350427350427353</v>
      </c>
    </row>
    <row r="16" spans="1:50" s="232" customFormat="1" ht="18" customHeight="1" x14ac:dyDescent="0.15">
      <c r="A16" s="677"/>
      <c r="B16" s="678" t="s">
        <v>8</v>
      </c>
      <c r="C16" s="679"/>
      <c r="D16" s="687">
        <f t="shared" si="6"/>
        <v>584507</v>
      </c>
      <c r="E16" s="681">
        <f t="shared" si="0"/>
        <v>1.2335247021812148</v>
      </c>
      <c r="F16" s="679"/>
      <c r="G16" s="688">
        <f>'20pobl'!J17</f>
        <v>452491</v>
      </c>
      <c r="H16" s="683">
        <f t="shared" si="7"/>
        <v>1.1884427279634107</v>
      </c>
      <c r="I16" s="679"/>
      <c r="J16" s="688">
        <f>'20pobl'!Q17</f>
        <v>91014</v>
      </c>
      <c r="K16" s="683">
        <f t="shared" si="8"/>
        <v>1.4115050362041877</v>
      </c>
      <c r="L16" s="679"/>
      <c r="M16" s="688">
        <f>'20pobl'!X17</f>
        <v>41002</v>
      </c>
      <c r="N16" s="683">
        <f t="shared" si="1"/>
        <v>1.4322256714278279</v>
      </c>
      <c r="O16" s="679"/>
      <c r="P16" s="688">
        <f t="shared" si="2"/>
        <v>22423</v>
      </c>
      <c r="Q16" s="685">
        <f t="shared" si="9"/>
        <v>3.8362243737029669</v>
      </c>
      <c r="R16" s="679"/>
      <c r="S16" s="688">
        <f>'34adictcasaad'!G17</f>
        <v>6159</v>
      </c>
      <c r="T16" s="686">
        <f t="shared" si="10"/>
        <v>1.3611320446152519</v>
      </c>
      <c r="U16" s="679"/>
      <c r="V16" s="688">
        <f>'34adictcasaad'!J17</f>
        <v>4709</v>
      </c>
      <c r="W16" s="686">
        <f t="shared" si="11"/>
        <v>5.1739292856044123</v>
      </c>
      <c r="X16" s="679"/>
      <c r="Y16" s="612">
        <f>'34adictcasaad'!M17</f>
        <v>11555</v>
      </c>
      <c r="Z16" s="610">
        <f t="shared" si="12"/>
        <v>28.18155211940881</v>
      </c>
      <c r="AA16" s="589"/>
      <c r="AB16" s="590">
        <f t="shared" si="3"/>
        <v>10</v>
      </c>
      <c r="AC16" s="590">
        <v>6</v>
      </c>
      <c r="AD16" s="590">
        <f t="shared" si="13"/>
        <v>9</v>
      </c>
      <c r="AE16" s="591" t="str">
        <f t="shared" si="4"/>
        <v>Cataluña</v>
      </c>
      <c r="AF16" s="592">
        <f t="shared" si="5"/>
        <v>4.2563775848659384</v>
      </c>
      <c r="AG16" s="588"/>
      <c r="AH16" s="590">
        <f t="shared" si="14"/>
        <v>7</v>
      </c>
      <c r="AI16" s="590">
        <v>6</v>
      </c>
      <c r="AJ16" s="590">
        <f t="shared" si="15"/>
        <v>14</v>
      </c>
      <c r="AK16" s="591" t="str">
        <f t="shared" si="16"/>
        <v>Murcia, Región de</v>
      </c>
      <c r="AL16" s="592">
        <f t="shared" si="17"/>
        <v>1.4038826963386684</v>
      </c>
      <c r="AM16" s="588"/>
      <c r="AN16" s="590">
        <f t="shared" si="18"/>
        <v>12</v>
      </c>
      <c r="AO16" s="590">
        <v>6</v>
      </c>
      <c r="AP16" s="590">
        <f t="shared" si="19"/>
        <v>7</v>
      </c>
      <c r="AQ16" s="591" t="str">
        <f t="shared" si="20"/>
        <v>Castilla y León</v>
      </c>
      <c r="AR16" s="592">
        <f t="shared" si="21"/>
        <v>6.2299938618251174</v>
      </c>
      <c r="AS16" s="588"/>
      <c r="AT16" s="590">
        <f t="shared" si="22"/>
        <v>15</v>
      </c>
      <c r="AU16" s="590">
        <v>6</v>
      </c>
      <c r="AV16" s="590">
        <f t="shared" si="23"/>
        <v>8</v>
      </c>
      <c r="AW16" s="591" t="str">
        <f t="shared" si="24"/>
        <v>Castilla - La Mancha</v>
      </c>
      <c r="AX16" s="592">
        <f t="shared" si="25"/>
        <v>36.839130887405005</v>
      </c>
    </row>
    <row r="17" spans="1:50" s="232" customFormat="1" ht="18" customHeight="1" x14ac:dyDescent="0.15">
      <c r="A17" s="677"/>
      <c r="B17" s="678" t="s">
        <v>7</v>
      </c>
      <c r="C17" s="679"/>
      <c r="D17" s="680">
        <f t="shared" si="6"/>
        <v>2383139</v>
      </c>
      <c r="E17" s="681">
        <f t="shared" si="0"/>
        <v>5.0292996067308655</v>
      </c>
      <c r="F17" s="679"/>
      <c r="G17" s="682">
        <f>'20pobl'!J18</f>
        <v>1769628</v>
      </c>
      <c r="H17" s="683">
        <f t="shared" si="7"/>
        <v>4.6478306260244615</v>
      </c>
      <c r="I17" s="679"/>
      <c r="J17" s="682">
        <f>'20pobl'!Q18</f>
        <v>394254</v>
      </c>
      <c r="K17" s="683">
        <f t="shared" si="8"/>
        <v>6.1143506113745776</v>
      </c>
      <c r="L17" s="679"/>
      <c r="M17" s="682">
        <f>'20pobl'!X18</f>
        <v>219257</v>
      </c>
      <c r="N17" s="683">
        <f t="shared" si="1"/>
        <v>7.6587850358580374</v>
      </c>
      <c r="O17" s="679"/>
      <c r="P17" s="684">
        <f t="shared" si="2"/>
        <v>139217</v>
      </c>
      <c r="Q17" s="685">
        <f>P17*100/D17</f>
        <v>5.8417490545033255</v>
      </c>
      <c r="R17" s="679"/>
      <c r="S17" s="682">
        <f>'34adictcasaad'!G18</f>
        <v>29367</v>
      </c>
      <c r="T17" s="686">
        <f>S17*100/G17</f>
        <v>1.6595013189212648</v>
      </c>
      <c r="U17" s="679"/>
      <c r="V17" s="682">
        <f>'34adictcasaad'!J18</f>
        <v>24562</v>
      </c>
      <c r="W17" s="686">
        <f>V17*100/J17</f>
        <v>6.2299938618251174</v>
      </c>
      <c r="X17" s="679"/>
      <c r="Y17" s="606">
        <f>'34adictcasaad'!M18</f>
        <v>85288</v>
      </c>
      <c r="Z17" s="610">
        <f>Y17*100/M17</f>
        <v>38.898644056974234</v>
      </c>
      <c r="AA17" s="589"/>
      <c r="AB17" s="590">
        <f t="shared" si="3"/>
        <v>1</v>
      </c>
      <c r="AC17" s="590">
        <v>7</v>
      </c>
      <c r="AD17" s="590">
        <f t="shared" si="13"/>
        <v>8</v>
      </c>
      <c r="AE17" s="591" t="str">
        <f t="shared" si="4"/>
        <v>Castilla - La Mancha</v>
      </c>
      <c r="AF17" s="592">
        <f t="shared" si="5"/>
        <v>4.2322701142975916</v>
      </c>
      <c r="AG17" s="588"/>
      <c r="AH17" s="590">
        <f t="shared" si="14"/>
        <v>2</v>
      </c>
      <c r="AI17" s="590">
        <v>7</v>
      </c>
      <c r="AJ17" s="590">
        <f t="shared" si="15"/>
        <v>6</v>
      </c>
      <c r="AK17" s="591" t="str">
        <f t="shared" si="16"/>
        <v>Cantabria</v>
      </c>
      <c r="AL17" s="592">
        <f t="shared" si="17"/>
        <v>1.3611320446152519</v>
      </c>
      <c r="AM17" s="588"/>
      <c r="AN17" s="590">
        <f t="shared" si="18"/>
        <v>6</v>
      </c>
      <c r="AO17" s="590">
        <v>7</v>
      </c>
      <c r="AP17" s="590">
        <f t="shared" si="19"/>
        <v>16</v>
      </c>
      <c r="AQ17" s="591" t="str">
        <f t="shared" si="20"/>
        <v>País Vasco</v>
      </c>
      <c r="AR17" s="592">
        <f t="shared" si="21"/>
        <v>6.2230791912627703</v>
      </c>
      <c r="AS17" s="588"/>
      <c r="AT17" s="590">
        <f t="shared" si="22"/>
        <v>2</v>
      </c>
      <c r="AU17" s="590">
        <v>7</v>
      </c>
      <c r="AV17" s="590">
        <f t="shared" si="23"/>
        <v>16</v>
      </c>
      <c r="AW17" s="591" t="str">
        <f t="shared" si="24"/>
        <v>País Vasco</v>
      </c>
      <c r="AX17" s="592">
        <f t="shared" si="25"/>
        <v>36.575875486381321</v>
      </c>
    </row>
    <row r="18" spans="1:50" s="232" customFormat="1" ht="18" customHeight="1" x14ac:dyDescent="0.15">
      <c r="A18" s="677"/>
      <c r="B18" s="678" t="s">
        <v>43</v>
      </c>
      <c r="C18" s="679"/>
      <c r="D18" s="680">
        <f t="shared" si="6"/>
        <v>2049562</v>
      </c>
      <c r="E18" s="681">
        <f t="shared" si="0"/>
        <v>4.3253294753560434</v>
      </c>
      <c r="F18" s="679"/>
      <c r="G18" s="682">
        <f>'20pobl'!J19</f>
        <v>1659740</v>
      </c>
      <c r="H18" s="683">
        <f t="shared" si="7"/>
        <v>4.3592158370221537</v>
      </c>
      <c r="I18" s="679"/>
      <c r="J18" s="682">
        <f>'20pobl'!Q19</f>
        <v>255340</v>
      </c>
      <c r="K18" s="683">
        <f t="shared" si="8"/>
        <v>3.9599808375016732</v>
      </c>
      <c r="L18" s="679"/>
      <c r="M18" s="682">
        <f>'20pobl'!X19</f>
        <v>134482</v>
      </c>
      <c r="N18" s="683">
        <f t="shared" si="1"/>
        <v>4.6975409186126811</v>
      </c>
      <c r="O18" s="679"/>
      <c r="P18" s="684">
        <f t="shared" si="2"/>
        <v>86743</v>
      </c>
      <c r="Q18" s="685">
        <f t="shared" si="9"/>
        <v>4.2322701142975916</v>
      </c>
      <c r="R18" s="679"/>
      <c r="S18" s="682">
        <f>'34adictcasaad'!G19</f>
        <v>20307</v>
      </c>
      <c r="T18" s="686">
        <f t="shared" si="10"/>
        <v>1.223504886307494</v>
      </c>
      <c r="U18" s="679"/>
      <c r="V18" s="682">
        <f>'34adictcasaad'!J19</f>
        <v>16894</v>
      </c>
      <c r="W18" s="686">
        <f t="shared" si="11"/>
        <v>6.6162763374324429</v>
      </c>
      <c r="X18" s="679"/>
      <c r="Y18" s="606">
        <f>'34adictcasaad'!M19</f>
        <v>49542</v>
      </c>
      <c r="Z18" s="610">
        <f t="shared" si="12"/>
        <v>36.839130887405005</v>
      </c>
      <c r="AA18" s="589"/>
      <c r="AB18" s="590">
        <f t="shared" si="3"/>
        <v>7</v>
      </c>
      <c r="AC18" s="590">
        <v>8</v>
      </c>
      <c r="AD18" s="590">
        <f t="shared" si="13"/>
        <v>3</v>
      </c>
      <c r="AE18" s="591" t="str">
        <f t="shared" si="4"/>
        <v>Asturias, Principado de</v>
      </c>
      <c r="AF18" s="592">
        <f t="shared" si="5"/>
        <v>3.9730497967961793</v>
      </c>
      <c r="AG18" s="588"/>
      <c r="AH18" s="590">
        <f t="shared" si="14"/>
        <v>12</v>
      </c>
      <c r="AI18" s="590">
        <v>8</v>
      </c>
      <c r="AJ18" s="590">
        <f t="shared" si="15"/>
        <v>17</v>
      </c>
      <c r="AK18" s="591" t="str">
        <f t="shared" si="16"/>
        <v>Rioja, La</v>
      </c>
      <c r="AL18" s="592">
        <f t="shared" si="17"/>
        <v>1.3510080965232576</v>
      </c>
      <c r="AM18" s="588"/>
      <c r="AN18" s="590">
        <f t="shared" si="18"/>
        <v>4</v>
      </c>
      <c r="AO18" s="590">
        <v>8</v>
      </c>
      <c r="AP18" s="590">
        <f t="shared" si="19"/>
        <v>20</v>
      </c>
      <c r="AQ18" s="591" t="str">
        <f t="shared" si="20"/>
        <v>TOTAL</v>
      </c>
      <c r="AR18" s="592">
        <f t="shared" si="21"/>
        <v>6.0552160968708026</v>
      </c>
      <c r="AS18" s="588"/>
      <c r="AT18" s="590">
        <f t="shared" si="22"/>
        <v>6</v>
      </c>
      <c r="AU18" s="590">
        <v>8</v>
      </c>
      <c r="AV18" s="590">
        <f t="shared" si="23"/>
        <v>13</v>
      </c>
      <c r="AW18" s="591" t="str">
        <f t="shared" si="24"/>
        <v>Madrid, Comunidad de</v>
      </c>
      <c r="AX18" s="592">
        <f t="shared" si="25"/>
        <v>34.90876833845104</v>
      </c>
    </row>
    <row r="19" spans="1:50" s="232" customFormat="1" ht="18" customHeight="1" x14ac:dyDescent="0.15">
      <c r="A19" s="677"/>
      <c r="B19" s="678" t="s">
        <v>44</v>
      </c>
      <c r="C19" s="679"/>
      <c r="D19" s="680">
        <f t="shared" si="6"/>
        <v>7763362</v>
      </c>
      <c r="E19" s="681">
        <f t="shared" si="0"/>
        <v>16.383548527177538</v>
      </c>
      <c r="F19" s="679"/>
      <c r="G19" s="682">
        <f>'20pobl'!J20</f>
        <v>6284691</v>
      </c>
      <c r="H19" s="683">
        <f t="shared" si="7"/>
        <v>16.506395301668089</v>
      </c>
      <c r="I19" s="679"/>
      <c r="J19" s="682">
        <f>'20pobl'!Q20</f>
        <v>1026220</v>
      </c>
      <c r="K19" s="683">
        <f t="shared" si="8"/>
        <v>15.915295429862015</v>
      </c>
      <c r="L19" s="679"/>
      <c r="M19" s="682">
        <f>'20pobl'!X20</f>
        <v>452451</v>
      </c>
      <c r="N19" s="683">
        <f t="shared" si="1"/>
        <v>15.804398255284918</v>
      </c>
      <c r="O19" s="679"/>
      <c r="P19" s="684">
        <f t="shared" si="2"/>
        <v>330438</v>
      </c>
      <c r="Q19" s="685">
        <f t="shared" si="9"/>
        <v>4.2563775848659384</v>
      </c>
      <c r="R19" s="679"/>
      <c r="S19" s="682">
        <f>'34adictcasaad'!G20</f>
        <v>83144</v>
      </c>
      <c r="T19" s="686">
        <f t="shared" si="10"/>
        <v>1.3229608265545594</v>
      </c>
      <c r="U19" s="679"/>
      <c r="V19" s="682">
        <f>'34adictcasaad'!J20</f>
        <v>73008</v>
      </c>
      <c r="W19" s="686">
        <f t="shared" si="11"/>
        <v>7.1142639979731443</v>
      </c>
      <c r="X19" s="679"/>
      <c r="Y19" s="606">
        <f>'34adictcasaad'!M20</f>
        <v>174286</v>
      </c>
      <c r="Z19" s="610">
        <f t="shared" si="12"/>
        <v>38.52041436531249</v>
      </c>
      <c r="AA19" s="589"/>
      <c r="AB19" s="590">
        <f t="shared" si="3"/>
        <v>6</v>
      </c>
      <c r="AC19" s="590">
        <v>9</v>
      </c>
      <c r="AD19" s="590">
        <f t="shared" si="13"/>
        <v>20</v>
      </c>
      <c r="AE19" s="591" t="str">
        <f t="shared" si="4"/>
        <v>TOTAL</v>
      </c>
      <c r="AF19" s="592">
        <f t="shared" si="5"/>
        <v>3.9046192298352307</v>
      </c>
      <c r="AG19" s="588"/>
      <c r="AH19" s="590">
        <f t="shared" si="14"/>
        <v>9</v>
      </c>
      <c r="AI19" s="590">
        <v>9</v>
      </c>
      <c r="AJ19" s="590">
        <f t="shared" si="15"/>
        <v>9</v>
      </c>
      <c r="AK19" s="591" t="str">
        <f t="shared" si="16"/>
        <v>Cataluña</v>
      </c>
      <c r="AL19" s="592">
        <f t="shared" si="17"/>
        <v>1.3229608265545594</v>
      </c>
      <c r="AM19" s="588"/>
      <c r="AN19" s="590">
        <f t="shared" si="18"/>
        <v>3</v>
      </c>
      <c r="AO19" s="590">
        <v>9</v>
      </c>
      <c r="AP19" s="590">
        <f t="shared" si="19"/>
        <v>4</v>
      </c>
      <c r="AQ19" s="591" t="str">
        <f t="shared" si="20"/>
        <v>Balears, Illes</v>
      </c>
      <c r="AR19" s="592">
        <f t="shared" si="21"/>
        <v>6.0465354728616312</v>
      </c>
      <c r="AS19" s="588"/>
      <c r="AT19" s="590">
        <f t="shared" si="22"/>
        <v>4</v>
      </c>
      <c r="AU19" s="590">
        <v>9</v>
      </c>
      <c r="AV19" s="590">
        <f t="shared" si="23"/>
        <v>4</v>
      </c>
      <c r="AW19" s="591" t="str">
        <f t="shared" si="24"/>
        <v>Balears, Illes</v>
      </c>
      <c r="AX19" s="592">
        <f t="shared" si="25"/>
        <v>34.631353180771725</v>
      </c>
    </row>
    <row r="20" spans="1:50" s="232" customFormat="1" ht="18" customHeight="1" x14ac:dyDescent="0.15">
      <c r="A20" s="677"/>
      <c r="B20" s="678" t="s">
        <v>6</v>
      </c>
      <c r="C20" s="679"/>
      <c r="D20" s="680">
        <f t="shared" si="6"/>
        <v>5058138</v>
      </c>
      <c r="E20" s="681">
        <f t="shared" si="0"/>
        <v>10.674531134856359</v>
      </c>
      <c r="F20" s="679"/>
      <c r="G20" s="682">
        <f>'20pobl'!J21</f>
        <v>4062080</v>
      </c>
      <c r="H20" s="683">
        <f t="shared" si="7"/>
        <v>10.668829736736447</v>
      </c>
      <c r="I20" s="679"/>
      <c r="J20" s="682">
        <f>'20pobl'!Q21</f>
        <v>708899</v>
      </c>
      <c r="K20" s="683">
        <f t="shared" si="8"/>
        <v>10.994072435670473</v>
      </c>
      <c r="L20" s="679"/>
      <c r="M20" s="682">
        <f>'20pobl'!X21</f>
        <v>287159</v>
      </c>
      <c r="N20" s="683">
        <f t="shared" si="1"/>
        <v>10.030644641274661</v>
      </c>
      <c r="O20" s="679"/>
      <c r="P20" s="684">
        <f t="shared" si="2"/>
        <v>169110</v>
      </c>
      <c r="Q20" s="685">
        <f t="shared" si="9"/>
        <v>3.3433251524572878</v>
      </c>
      <c r="R20" s="679"/>
      <c r="S20" s="682">
        <f>'34adictcasaad'!G21</f>
        <v>47453</v>
      </c>
      <c r="T20" s="686">
        <f t="shared" si="10"/>
        <v>1.1681946195052781</v>
      </c>
      <c r="U20" s="679"/>
      <c r="V20" s="682">
        <f>'34adictcasaad'!J21</f>
        <v>36162</v>
      </c>
      <c r="W20" s="686">
        <f t="shared" si="11"/>
        <v>5.1011498111860787</v>
      </c>
      <c r="X20" s="679"/>
      <c r="Y20" s="606">
        <f>'34adictcasaad'!M21</f>
        <v>85495</v>
      </c>
      <c r="Z20" s="610">
        <f t="shared" si="12"/>
        <v>29.772704320602873</v>
      </c>
      <c r="AA20" s="589"/>
      <c r="AB20" s="590">
        <f t="shared" si="3"/>
        <v>12</v>
      </c>
      <c r="AC20" s="590">
        <v>10</v>
      </c>
      <c r="AD20" s="590">
        <f t="shared" si="13"/>
        <v>6</v>
      </c>
      <c r="AE20" s="591" t="str">
        <f t="shared" si="4"/>
        <v>Cantabria</v>
      </c>
      <c r="AF20" s="593">
        <f t="shared" si="5"/>
        <v>3.8362243737029669</v>
      </c>
      <c r="AG20" s="588"/>
      <c r="AH20" s="590">
        <f t="shared" si="14"/>
        <v>13</v>
      </c>
      <c r="AI20" s="590">
        <v>10</v>
      </c>
      <c r="AJ20" s="590">
        <f t="shared" si="15"/>
        <v>20</v>
      </c>
      <c r="AK20" s="591" t="str">
        <f t="shared" si="16"/>
        <v>TOTAL</v>
      </c>
      <c r="AL20" s="592">
        <f t="shared" si="17"/>
        <v>1.2838929924319775</v>
      </c>
      <c r="AM20" s="588"/>
      <c r="AN20" s="590">
        <f t="shared" si="18"/>
        <v>14</v>
      </c>
      <c r="AO20" s="590">
        <v>10</v>
      </c>
      <c r="AP20" s="590">
        <f t="shared" si="19"/>
        <v>18</v>
      </c>
      <c r="AQ20" s="591" t="str">
        <f t="shared" si="20"/>
        <v>Ceuta y Melilla</v>
      </c>
      <c r="AR20" s="592">
        <f t="shared" si="21"/>
        <v>5.904839920813707</v>
      </c>
      <c r="AS20" s="588"/>
      <c r="AT20" s="590">
        <f t="shared" si="22"/>
        <v>12</v>
      </c>
      <c r="AU20" s="590">
        <v>10</v>
      </c>
      <c r="AV20" s="590">
        <f t="shared" si="23"/>
        <v>20</v>
      </c>
      <c r="AW20" s="591" t="str">
        <f t="shared" si="24"/>
        <v>TOTAL</v>
      </c>
      <c r="AX20" s="592">
        <f t="shared" si="25"/>
        <v>33.915335838790952</v>
      </c>
    </row>
    <row r="21" spans="1:50" s="232" customFormat="1" ht="18" customHeight="1" x14ac:dyDescent="0.15">
      <c r="A21" s="677"/>
      <c r="B21" s="678" t="s">
        <v>5</v>
      </c>
      <c r="C21" s="679"/>
      <c r="D21" s="680">
        <f t="shared" si="6"/>
        <v>1059501</v>
      </c>
      <c r="E21" s="681">
        <f t="shared" si="0"/>
        <v>2.2359367047540908</v>
      </c>
      <c r="F21" s="679"/>
      <c r="G21" s="682">
        <f>'20pobl'!J22</f>
        <v>835166</v>
      </c>
      <c r="H21" s="683">
        <f t="shared" si="7"/>
        <v>2.1935175712716712</v>
      </c>
      <c r="I21" s="679"/>
      <c r="J21" s="682">
        <f>'20pobl'!Q22</f>
        <v>148318</v>
      </c>
      <c r="K21" s="683">
        <f t="shared" si="8"/>
        <v>2.3002131975271136</v>
      </c>
      <c r="L21" s="679"/>
      <c r="M21" s="682">
        <f>'20pobl'!X22</f>
        <v>76017</v>
      </c>
      <c r="N21" s="683">
        <f t="shared" si="1"/>
        <v>2.6553216639414954</v>
      </c>
      <c r="O21" s="679"/>
      <c r="P21" s="684">
        <f t="shared" si="2"/>
        <v>53876</v>
      </c>
      <c r="Q21" s="685">
        <f t="shared" si="9"/>
        <v>5.0850353137939468</v>
      </c>
      <c r="R21" s="679"/>
      <c r="S21" s="682">
        <f>'34adictcasaad'!G22</f>
        <v>12534</v>
      </c>
      <c r="T21" s="686">
        <f t="shared" si="10"/>
        <v>1.5007794857549277</v>
      </c>
      <c r="U21" s="679"/>
      <c r="V21" s="682">
        <f>'34adictcasaad'!J22</f>
        <v>11811</v>
      </c>
      <c r="W21" s="686">
        <f t="shared" si="11"/>
        <v>7.9632950821882709</v>
      </c>
      <c r="X21" s="679"/>
      <c r="Y21" s="606">
        <f>'34adictcasaad'!M22</f>
        <v>29531</v>
      </c>
      <c r="Z21" s="610">
        <f t="shared" si="12"/>
        <v>38.847889287922442</v>
      </c>
      <c r="AA21" s="589"/>
      <c r="AB21" s="590">
        <f t="shared" si="3"/>
        <v>2</v>
      </c>
      <c r="AC21" s="590">
        <v>11</v>
      </c>
      <c r="AD21" s="590">
        <f t="shared" si="13"/>
        <v>2</v>
      </c>
      <c r="AE21" s="591" t="str">
        <f t="shared" si="4"/>
        <v>Aragón</v>
      </c>
      <c r="AF21" s="592">
        <f t="shared" si="5"/>
        <v>3.5413843881407958</v>
      </c>
      <c r="AG21" s="588"/>
      <c r="AH21" s="590">
        <f t="shared" si="14"/>
        <v>5</v>
      </c>
      <c r="AI21" s="590">
        <v>11</v>
      </c>
      <c r="AJ21" s="590">
        <f t="shared" si="15"/>
        <v>3</v>
      </c>
      <c r="AK21" s="591" t="str">
        <f t="shared" si="16"/>
        <v>Asturias, Principado de</v>
      </c>
      <c r="AL21" s="592">
        <f t="shared" si="17"/>
        <v>1.2633369809395749</v>
      </c>
      <c r="AM21" s="588"/>
      <c r="AN21" s="590">
        <f t="shared" si="18"/>
        <v>2</v>
      </c>
      <c r="AO21" s="590">
        <v>11</v>
      </c>
      <c r="AP21" s="590">
        <f t="shared" si="19"/>
        <v>17</v>
      </c>
      <c r="AQ21" s="591" t="str">
        <f t="shared" si="20"/>
        <v>Rioja, La</v>
      </c>
      <c r="AR21" s="592">
        <f t="shared" si="21"/>
        <v>5.7996754812963207</v>
      </c>
      <c r="AS21" s="588"/>
      <c r="AT21" s="590">
        <f t="shared" si="22"/>
        <v>3</v>
      </c>
      <c r="AU21" s="590">
        <v>11</v>
      </c>
      <c r="AV21" s="590">
        <f t="shared" si="23"/>
        <v>14</v>
      </c>
      <c r="AW21" s="591" t="str">
        <f t="shared" si="24"/>
        <v>Murcia, Región de</v>
      </c>
      <c r="AX21" s="592">
        <f t="shared" si="25"/>
        <v>29.774546869787613</v>
      </c>
    </row>
    <row r="22" spans="1:50" s="232" customFormat="1" ht="18" customHeight="1" x14ac:dyDescent="0.15">
      <c r="A22" s="677"/>
      <c r="B22" s="678" t="s">
        <v>38</v>
      </c>
      <c r="C22" s="679"/>
      <c r="D22" s="680">
        <f t="shared" si="6"/>
        <v>2695645</v>
      </c>
      <c r="E22" s="681">
        <f t="shared" si="0"/>
        <v>5.6888021799760837</v>
      </c>
      <c r="F22" s="679"/>
      <c r="G22" s="682">
        <f>'20pobl'!J23</f>
        <v>2001505</v>
      </c>
      <c r="H22" s="683">
        <f t="shared" si="7"/>
        <v>5.2568428150668325</v>
      </c>
      <c r="I22" s="679"/>
      <c r="J22" s="682">
        <f>'20pobl'!Q23</f>
        <v>457344</v>
      </c>
      <c r="K22" s="683">
        <f t="shared" si="8"/>
        <v>7.0927918702371944</v>
      </c>
      <c r="L22" s="679"/>
      <c r="M22" s="682">
        <f>'20pobl'!X23</f>
        <v>236796</v>
      </c>
      <c r="N22" s="683">
        <f t="shared" si="1"/>
        <v>8.2714333469446348</v>
      </c>
      <c r="O22" s="679"/>
      <c r="P22" s="684">
        <f t="shared" si="2"/>
        <v>79015</v>
      </c>
      <c r="Q22" s="685">
        <f t="shared" si="9"/>
        <v>2.9312094137024718</v>
      </c>
      <c r="R22" s="679"/>
      <c r="S22" s="682">
        <f>'34adictcasaad'!G23</f>
        <v>22218</v>
      </c>
      <c r="T22" s="686">
        <f t="shared" si="10"/>
        <v>1.1100646763310609</v>
      </c>
      <c r="U22" s="679"/>
      <c r="V22" s="682">
        <f>'34adictcasaad'!J23</f>
        <v>14537</v>
      </c>
      <c r="W22" s="686">
        <f t="shared" si="11"/>
        <v>3.1785701791211869</v>
      </c>
      <c r="X22" s="679"/>
      <c r="Y22" s="606">
        <f>'34adictcasaad'!M23</f>
        <v>42260</v>
      </c>
      <c r="Z22" s="610">
        <f t="shared" si="12"/>
        <v>17.846585246372406</v>
      </c>
      <c r="AA22" s="589"/>
      <c r="AB22" s="590">
        <f t="shared" si="3"/>
        <v>17</v>
      </c>
      <c r="AC22" s="590">
        <v>12</v>
      </c>
      <c r="AD22" s="590">
        <f t="shared" si="13"/>
        <v>10</v>
      </c>
      <c r="AE22" s="591" t="str">
        <f t="shared" si="4"/>
        <v>Comunitat Valenciana</v>
      </c>
      <c r="AF22" s="592">
        <f t="shared" si="5"/>
        <v>3.3433251524572878</v>
      </c>
      <c r="AG22" s="588"/>
      <c r="AH22" s="590">
        <f t="shared" si="14"/>
        <v>14</v>
      </c>
      <c r="AI22" s="590">
        <v>12</v>
      </c>
      <c r="AJ22" s="590">
        <f t="shared" si="15"/>
        <v>8</v>
      </c>
      <c r="AK22" s="591" t="str">
        <f t="shared" si="16"/>
        <v>Castilla - La Mancha</v>
      </c>
      <c r="AL22" s="592">
        <f t="shared" si="17"/>
        <v>1.223504886307494</v>
      </c>
      <c r="AM22" s="588"/>
      <c r="AN22" s="590">
        <f t="shared" si="18"/>
        <v>19</v>
      </c>
      <c r="AO22" s="590">
        <v>12</v>
      </c>
      <c r="AP22" s="590">
        <f t="shared" si="19"/>
        <v>6</v>
      </c>
      <c r="AQ22" s="591" t="str">
        <f t="shared" si="20"/>
        <v>Cantabria</v>
      </c>
      <c r="AR22" s="592">
        <f t="shared" si="21"/>
        <v>5.1739292856044123</v>
      </c>
      <c r="AS22" s="588"/>
      <c r="AT22" s="590">
        <f t="shared" si="22"/>
        <v>19</v>
      </c>
      <c r="AU22" s="590">
        <v>12</v>
      </c>
      <c r="AV22" s="590">
        <f t="shared" si="23"/>
        <v>10</v>
      </c>
      <c r="AW22" s="591" t="str">
        <f t="shared" si="24"/>
        <v>Comunitat Valenciana</v>
      </c>
      <c r="AX22" s="592">
        <f t="shared" si="25"/>
        <v>29.772704320602873</v>
      </c>
    </row>
    <row r="23" spans="1:50" s="232" customFormat="1" ht="18" customHeight="1" x14ac:dyDescent="0.15">
      <c r="A23" s="677"/>
      <c r="B23" s="678" t="s">
        <v>45</v>
      </c>
      <c r="C23" s="679"/>
      <c r="D23" s="680">
        <f t="shared" si="6"/>
        <v>6751251</v>
      </c>
      <c r="E23" s="681">
        <f t="shared" si="0"/>
        <v>14.247622148452677</v>
      </c>
      <c r="F23" s="679"/>
      <c r="G23" s="682">
        <f>'20pobl'!J24</f>
        <v>5538155</v>
      </c>
      <c r="H23" s="683">
        <f t="shared" si="7"/>
        <v>14.54565955142578</v>
      </c>
      <c r="I23" s="679"/>
      <c r="J23" s="682">
        <f>'20pobl'!Q24</f>
        <v>846721</v>
      </c>
      <c r="K23" s="683">
        <f t="shared" si="8"/>
        <v>13.131506754563539</v>
      </c>
      <c r="L23" s="679"/>
      <c r="M23" s="682">
        <f>'20pobl'!X24</f>
        <v>366375</v>
      </c>
      <c r="N23" s="683">
        <f t="shared" si="1"/>
        <v>12.797709389038838</v>
      </c>
      <c r="O23" s="679"/>
      <c r="P23" s="684">
        <f t="shared" si="2"/>
        <v>224758</v>
      </c>
      <c r="Q23" s="685">
        <f t="shared" si="9"/>
        <v>3.3291311491751676</v>
      </c>
      <c r="R23" s="679"/>
      <c r="S23" s="682">
        <f>'34adictcasaad'!G24</f>
        <v>53409</v>
      </c>
      <c r="T23" s="686">
        <f t="shared" si="10"/>
        <v>0.96438254256155709</v>
      </c>
      <c r="U23" s="679"/>
      <c r="V23" s="682">
        <f>'34adictcasaad'!J24</f>
        <v>43452</v>
      </c>
      <c r="W23" s="686">
        <f t="shared" si="11"/>
        <v>5.1317966602930598</v>
      </c>
      <c r="X23" s="679"/>
      <c r="Y23" s="606">
        <f>'34adictcasaad'!M24</f>
        <v>127897</v>
      </c>
      <c r="Z23" s="610">
        <f t="shared" si="12"/>
        <v>34.90876833845104</v>
      </c>
      <c r="AA23" s="589"/>
      <c r="AB23" s="590">
        <f t="shared" si="3"/>
        <v>13</v>
      </c>
      <c r="AC23" s="590">
        <v>13</v>
      </c>
      <c r="AD23" s="590">
        <f t="shared" si="13"/>
        <v>13</v>
      </c>
      <c r="AE23" s="591" t="str">
        <f t="shared" si="4"/>
        <v>Madrid, Comunidad de</v>
      </c>
      <c r="AF23" s="592">
        <f t="shared" si="5"/>
        <v>3.3291311491751676</v>
      </c>
      <c r="AG23" s="588"/>
      <c r="AH23" s="590">
        <f t="shared" si="14"/>
        <v>17</v>
      </c>
      <c r="AI23" s="590">
        <v>13</v>
      </c>
      <c r="AJ23" s="590">
        <f t="shared" si="15"/>
        <v>10</v>
      </c>
      <c r="AK23" s="591" t="str">
        <f t="shared" si="16"/>
        <v>Comunitat Valenciana</v>
      </c>
      <c r="AL23" s="592">
        <f t="shared" si="17"/>
        <v>1.1681946195052781</v>
      </c>
      <c r="AM23" s="588"/>
      <c r="AN23" s="590">
        <f t="shared" si="18"/>
        <v>13</v>
      </c>
      <c r="AO23" s="590">
        <v>13</v>
      </c>
      <c r="AP23" s="590">
        <f t="shared" si="19"/>
        <v>13</v>
      </c>
      <c r="AQ23" s="591" t="str">
        <f t="shared" si="20"/>
        <v>Madrid, Comunidad de</v>
      </c>
      <c r="AR23" s="592">
        <f t="shared" si="21"/>
        <v>5.1317966602930598</v>
      </c>
      <c r="AS23" s="588"/>
      <c r="AT23" s="590">
        <f t="shared" si="22"/>
        <v>8</v>
      </c>
      <c r="AU23" s="590">
        <v>13</v>
      </c>
      <c r="AV23" s="590">
        <f t="shared" si="23"/>
        <v>15</v>
      </c>
      <c r="AW23" s="591" t="str">
        <f t="shared" si="24"/>
        <v>Navarra, Comunidad Foral de</v>
      </c>
      <c r="AX23" s="592">
        <f t="shared" si="25"/>
        <v>29.691576252590515</v>
      </c>
    </row>
    <row r="24" spans="1:50" s="232" customFormat="1" ht="18" customHeight="1" x14ac:dyDescent="0.15">
      <c r="A24" s="677"/>
      <c r="B24" s="678" t="s">
        <v>46</v>
      </c>
      <c r="C24" s="679"/>
      <c r="D24" s="680">
        <f t="shared" si="6"/>
        <v>1518486</v>
      </c>
      <c r="E24" s="681">
        <f t="shared" si="0"/>
        <v>3.2045638305723356</v>
      </c>
      <c r="F24" s="679"/>
      <c r="G24" s="682">
        <f>'20pobl'!J25</f>
        <v>1276175</v>
      </c>
      <c r="H24" s="683">
        <f t="shared" si="7"/>
        <v>3.3518034576570708</v>
      </c>
      <c r="I24" s="679"/>
      <c r="J24" s="682">
        <f>'20pobl'!Q25</f>
        <v>170367</v>
      </c>
      <c r="K24" s="683">
        <f t="shared" si="8"/>
        <v>2.6421636067308198</v>
      </c>
      <c r="L24" s="679"/>
      <c r="M24" s="682">
        <f>'20pobl'!X25</f>
        <v>71944</v>
      </c>
      <c r="N24" s="683">
        <f t="shared" si="1"/>
        <v>2.5130492099215562</v>
      </c>
      <c r="O24" s="679"/>
      <c r="P24" s="684">
        <f t="shared" si="2"/>
        <v>50117</v>
      </c>
      <c r="Q24" s="685">
        <f t="shared" si="9"/>
        <v>3.3004584829889771</v>
      </c>
      <c r="R24" s="679"/>
      <c r="S24" s="682">
        <f>'34adictcasaad'!G25</f>
        <v>17916</v>
      </c>
      <c r="T24" s="686">
        <f t="shared" si="10"/>
        <v>1.4038826963386684</v>
      </c>
      <c r="U24" s="679"/>
      <c r="V24" s="682">
        <f>'34adictcasaad'!J25</f>
        <v>10780</v>
      </c>
      <c r="W24" s="686">
        <f t="shared" si="11"/>
        <v>6.327516479130348</v>
      </c>
      <c r="X24" s="679"/>
      <c r="Y24" s="606">
        <f>'34adictcasaad'!M25</f>
        <v>21421</v>
      </c>
      <c r="Z24" s="610">
        <f t="shared" si="12"/>
        <v>29.774546869787613</v>
      </c>
      <c r="AA24" s="589"/>
      <c r="AB24" s="590">
        <f t="shared" si="3"/>
        <v>14</v>
      </c>
      <c r="AC24" s="590">
        <v>14</v>
      </c>
      <c r="AD24" s="590">
        <f t="shared" si="13"/>
        <v>14</v>
      </c>
      <c r="AE24" s="591" t="str">
        <f t="shared" si="4"/>
        <v>Murcia, Región de</v>
      </c>
      <c r="AF24" s="592">
        <f t="shared" si="5"/>
        <v>3.3004584829889771</v>
      </c>
      <c r="AG24" s="588"/>
      <c r="AH24" s="590">
        <f t="shared" si="14"/>
        <v>6</v>
      </c>
      <c r="AI24" s="590">
        <v>14</v>
      </c>
      <c r="AJ24" s="590">
        <f t="shared" si="15"/>
        <v>12</v>
      </c>
      <c r="AK24" s="591" t="str">
        <f t="shared" si="16"/>
        <v>Galicia</v>
      </c>
      <c r="AL24" s="592">
        <f t="shared" si="17"/>
        <v>1.1100646763310609</v>
      </c>
      <c r="AM24" s="588"/>
      <c r="AN24" s="590">
        <f t="shared" si="18"/>
        <v>5</v>
      </c>
      <c r="AO24" s="590">
        <v>14</v>
      </c>
      <c r="AP24" s="590">
        <f t="shared" si="19"/>
        <v>10</v>
      </c>
      <c r="AQ24" s="591" t="str">
        <f t="shared" si="20"/>
        <v>Comunitat Valenciana</v>
      </c>
      <c r="AR24" s="592">
        <f t="shared" si="21"/>
        <v>5.1011498111860787</v>
      </c>
      <c r="AS24" s="588"/>
      <c r="AT24" s="590">
        <f t="shared" si="22"/>
        <v>11</v>
      </c>
      <c r="AU24" s="590">
        <v>14</v>
      </c>
      <c r="AV24" s="590">
        <f t="shared" si="23"/>
        <v>2</v>
      </c>
      <c r="AW24" s="591" t="str">
        <f t="shared" si="24"/>
        <v>Aragón</v>
      </c>
      <c r="AX24" s="592">
        <f t="shared" si="25"/>
        <v>29.254725195922759</v>
      </c>
    </row>
    <row r="25" spans="1:50" s="232" customFormat="1" ht="18" customHeight="1" x14ac:dyDescent="0.15">
      <c r="B25" s="678" t="s">
        <v>47</v>
      </c>
      <c r="C25" s="679"/>
      <c r="D25" s="687">
        <f t="shared" si="6"/>
        <v>661537</v>
      </c>
      <c r="E25" s="681">
        <f t="shared" si="0"/>
        <v>1.396086327292666</v>
      </c>
      <c r="F25" s="679"/>
      <c r="G25" s="688">
        <f>'20pobl'!J26</f>
        <v>529596</v>
      </c>
      <c r="H25" s="683">
        <f t="shared" si="7"/>
        <v>1.390954770279432</v>
      </c>
      <c r="I25" s="679"/>
      <c r="J25" s="688">
        <f>'20pobl'!Q26</f>
        <v>90926</v>
      </c>
      <c r="K25" s="683">
        <f t="shared" si="8"/>
        <v>1.4101402742644205</v>
      </c>
      <c r="L25" s="679"/>
      <c r="M25" s="688">
        <f>'20pobl'!X26</f>
        <v>41015</v>
      </c>
      <c r="N25" s="683">
        <f t="shared" si="1"/>
        <v>1.4326797696115399</v>
      </c>
      <c r="O25" s="679"/>
      <c r="P25" s="689">
        <f t="shared" si="2"/>
        <v>21233</v>
      </c>
      <c r="Q25" s="685">
        <f t="shared" si="9"/>
        <v>3.2096466259634759</v>
      </c>
      <c r="R25" s="679"/>
      <c r="S25" s="688">
        <f>'34adictcasaad'!G26</f>
        <v>5090</v>
      </c>
      <c r="T25" s="686">
        <f t="shared" si="10"/>
        <v>0.96110997817204058</v>
      </c>
      <c r="U25" s="679"/>
      <c r="V25" s="688">
        <f>'34adictcasaad'!J26</f>
        <v>3965</v>
      </c>
      <c r="W25" s="686">
        <f t="shared" si="11"/>
        <v>4.3606889118623933</v>
      </c>
      <c r="X25" s="679"/>
      <c r="Y25" s="612">
        <f>'34adictcasaad'!M26</f>
        <v>12178</v>
      </c>
      <c r="Z25" s="610">
        <f t="shared" si="12"/>
        <v>29.691576252590515</v>
      </c>
      <c r="AA25" s="589"/>
      <c r="AB25" s="590">
        <f t="shared" si="3"/>
        <v>15</v>
      </c>
      <c r="AC25" s="590">
        <v>15</v>
      </c>
      <c r="AD25" s="590">
        <f t="shared" si="13"/>
        <v>15</v>
      </c>
      <c r="AE25" s="591" t="str">
        <f t="shared" si="4"/>
        <v>Navarra, Comunidad Foral de</v>
      </c>
      <c r="AF25" s="592">
        <f t="shared" si="5"/>
        <v>3.2096466259634759</v>
      </c>
      <c r="AG25" s="588"/>
      <c r="AH25" s="590">
        <f t="shared" si="14"/>
        <v>18</v>
      </c>
      <c r="AI25" s="590">
        <v>15</v>
      </c>
      <c r="AJ25" s="590">
        <f t="shared" si="15"/>
        <v>4</v>
      </c>
      <c r="AK25" s="591" t="str">
        <f t="shared" si="16"/>
        <v>Balears, Illes</v>
      </c>
      <c r="AL25" s="592">
        <f t="shared" si="17"/>
        <v>1.0312018716658922</v>
      </c>
      <c r="AM25" s="588"/>
      <c r="AN25" s="590">
        <f t="shared" si="18"/>
        <v>17</v>
      </c>
      <c r="AO25" s="590">
        <v>15</v>
      </c>
      <c r="AP25" s="590">
        <f t="shared" si="19"/>
        <v>3</v>
      </c>
      <c r="AQ25" s="591" t="str">
        <f t="shared" si="20"/>
        <v>Asturias, Principado de</v>
      </c>
      <c r="AR25" s="592">
        <f t="shared" si="21"/>
        <v>4.7397051653582993</v>
      </c>
      <c r="AS25" s="588"/>
      <c r="AT25" s="590">
        <f t="shared" si="22"/>
        <v>13</v>
      </c>
      <c r="AU25" s="590">
        <v>15</v>
      </c>
      <c r="AV25" s="590">
        <f t="shared" si="23"/>
        <v>6</v>
      </c>
      <c r="AW25" s="591" t="str">
        <f t="shared" si="24"/>
        <v>Cantabria</v>
      </c>
      <c r="AX25" s="592">
        <f t="shared" si="25"/>
        <v>28.18155211940881</v>
      </c>
    </row>
    <row r="26" spans="1:50" s="232" customFormat="1" ht="18" customHeight="1" x14ac:dyDescent="0.15">
      <c r="B26" s="678" t="s">
        <v>48</v>
      </c>
      <c r="C26" s="679"/>
      <c r="D26" s="687">
        <f t="shared" si="6"/>
        <v>2213993</v>
      </c>
      <c r="E26" s="681">
        <f t="shared" si="0"/>
        <v>4.6723393491545773</v>
      </c>
      <c r="F26" s="679"/>
      <c r="G26" s="688">
        <f>'20pobl'!J27</f>
        <v>1708988</v>
      </c>
      <c r="H26" s="683">
        <f t="shared" si="7"/>
        <v>4.4885630007596466</v>
      </c>
      <c r="I26" s="679"/>
      <c r="J26" s="688">
        <f>'20pobl'!Q27</f>
        <v>345922</v>
      </c>
      <c r="K26" s="683">
        <f t="shared" si="8"/>
        <v>5.3647861332742766</v>
      </c>
      <c r="L26" s="679"/>
      <c r="M26" s="688">
        <f>'20pobl'!X27</f>
        <v>159083</v>
      </c>
      <c r="N26" s="683">
        <f t="shared" si="1"/>
        <v>5.5568693353434746</v>
      </c>
      <c r="O26" s="679"/>
      <c r="P26" s="689">
        <f t="shared" si="2"/>
        <v>108415</v>
      </c>
      <c r="Q26" s="685">
        <f t="shared" si="9"/>
        <v>4.8968086168294116</v>
      </c>
      <c r="R26" s="679"/>
      <c r="S26" s="688">
        <f>'34adictcasaad'!G27</f>
        <v>28702</v>
      </c>
      <c r="T26" s="686">
        <f t="shared" si="10"/>
        <v>1.679473466168282</v>
      </c>
      <c r="U26" s="679"/>
      <c r="V26" s="688">
        <f>'34adictcasaad'!J27</f>
        <v>21527</v>
      </c>
      <c r="W26" s="686">
        <f t="shared" si="11"/>
        <v>6.2230791912627703</v>
      </c>
      <c r="X26" s="679"/>
      <c r="Y26" s="612">
        <f>'34adictcasaad'!M27</f>
        <v>58186</v>
      </c>
      <c r="Z26" s="610">
        <f t="shared" si="12"/>
        <v>36.575875486381321</v>
      </c>
      <c r="AA26" s="589"/>
      <c r="AB26" s="590">
        <f t="shared" si="3"/>
        <v>3</v>
      </c>
      <c r="AC26" s="590">
        <v>16</v>
      </c>
      <c r="AD26" s="590">
        <f t="shared" si="13"/>
        <v>4</v>
      </c>
      <c r="AE26" s="591" t="str">
        <f t="shared" si="4"/>
        <v>Balears, Illes</v>
      </c>
      <c r="AF26" s="593">
        <f t="shared" si="5"/>
        <v>3.0707377954796558</v>
      </c>
      <c r="AG26" s="588"/>
      <c r="AH26" s="590">
        <f t="shared" si="14"/>
        <v>1</v>
      </c>
      <c r="AI26" s="590">
        <v>16</v>
      </c>
      <c r="AJ26" s="590">
        <f t="shared" si="15"/>
        <v>5</v>
      </c>
      <c r="AK26" s="591" t="str">
        <f t="shared" si="16"/>
        <v>Canarias</v>
      </c>
      <c r="AL26" s="592">
        <f t="shared" si="17"/>
        <v>1.0049760306013462</v>
      </c>
      <c r="AM26" s="588"/>
      <c r="AN26" s="590">
        <f t="shared" si="18"/>
        <v>7</v>
      </c>
      <c r="AO26" s="590">
        <v>16</v>
      </c>
      <c r="AP26" s="590">
        <f t="shared" si="19"/>
        <v>2</v>
      </c>
      <c r="AQ26" s="591" t="str">
        <f t="shared" si="20"/>
        <v>Aragón</v>
      </c>
      <c r="AR26" s="592">
        <f t="shared" si="21"/>
        <v>4.6398733254161719</v>
      </c>
      <c r="AS26" s="588"/>
      <c r="AT26" s="590">
        <f t="shared" si="22"/>
        <v>7</v>
      </c>
      <c r="AU26" s="590">
        <v>16</v>
      </c>
      <c r="AV26" s="590">
        <f t="shared" si="23"/>
        <v>18</v>
      </c>
      <c r="AW26" s="591" t="str">
        <f t="shared" si="24"/>
        <v>Ceuta y Melilla</v>
      </c>
      <c r="AX26" s="592">
        <f t="shared" si="25"/>
        <v>27.685203774342501</v>
      </c>
    </row>
    <row r="27" spans="1:50" s="232" customFormat="1" ht="18" customHeight="1" x14ac:dyDescent="0.15">
      <c r="B27" s="678" t="s">
        <v>49</v>
      </c>
      <c r="C27" s="679"/>
      <c r="D27" s="687">
        <f t="shared" si="6"/>
        <v>319796</v>
      </c>
      <c r="E27" s="690">
        <f t="shared" si="0"/>
        <v>0.67488715388993425</v>
      </c>
      <c r="F27" s="679"/>
      <c r="G27" s="688">
        <f>'20pobl'!J28</f>
        <v>251960</v>
      </c>
      <c r="H27" s="691">
        <f t="shared" si="7"/>
        <v>0.66175908413131079</v>
      </c>
      <c r="I27" s="679"/>
      <c r="J27" s="688">
        <f>'20pobl'!Q28</f>
        <v>45606</v>
      </c>
      <c r="K27" s="691">
        <f t="shared" si="8"/>
        <v>0.7072878752843319</v>
      </c>
      <c r="L27" s="679"/>
      <c r="M27" s="688">
        <f>'20pobl'!X28</f>
        <v>22230</v>
      </c>
      <c r="N27" s="691">
        <f t="shared" si="1"/>
        <v>0.77650789414761756</v>
      </c>
      <c r="O27" s="679"/>
      <c r="P27" s="689">
        <f t="shared" si="2"/>
        <v>14352</v>
      </c>
      <c r="Q27" s="692">
        <f t="shared" si="9"/>
        <v>4.4878610113947639</v>
      </c>
      <c r="R27" s="679"/>
      <c r="S27" s="688">
        <f>'34adictcasaad'!G28</f>
        <v>3404</v>
      </c>
      <c r="T27" s="415">
        <f t="shared" si="10"/>
        <v>1.3510080965232576</v>
      </c>
      <c r="U27" s="679"/>
      <c r="V27" s="688">
        <f>'34adictcasaad'!J28</f>
        <v>2645</v>
      </c>
      <c r="W27" s="415">
        <f t="shared" si="11"/>
        <v>5.7996754812963207</v>
      </c>
      <c r="X27" s="679"/>
      <c r="Y27" s="612">
        <f>'34adictcasaad'!M28</f>
        <v>8303</v>
      </c>
      <c r="Z27" s="613">
        <f t="shared" si="12"/>
        <v>37.350427350427353</v>
      </c>
      <c r="AA27" s="589"/>
      <c r="AB27" s="590">
        <f t="shared" si="3"/>
        <v>4</v>
      </c>
      <c r="AC27" s="590">
        <v>17</v>
      </c>
      <c r="AD27" s="590">
        <f t="shared" si="13"/>
        <v>12</v>
      </c>
      <c r="AE27" s="591" t="str">
        <f t="shared" si="4"/>
        <v>Galicia</v>
      </c>
      <c r="AF27" s="592">
        <f t="shared" si="5"/>
        <v>2.9312094137024718</v>
      </c>
      <c r="AG27" s="588"/>
      <c r="AH27" s="590">
        <f t="shared" si="14"/>
        <v>8</v>
      </c>
      <c r="AI27" s="590">
        <v>17</v>
      </c>
      <c r="AJ27" s="590">
        <f t="shared" si="15"/>
        <v>13</v>
      </c>
      <c r="AK27" s="591" t="str">
        <f t="shared" si="16"/>
        <v>Madrid, Comunidad de</v>
      </c>
      <c r="AL27" s="592">
        <f t="shared" si="17"/>
        <v>0.96438254256155709</v>
      </c>
      <c r="AM27" s="588"/>
      <c r="AN27" s="590">
        <f t="shared" si="18"/>
        <v>11</v>
      </c>
      <c r="AO27" s="590">
        <v>17</v>
      </c>
      <c r="AP27" s="590">
        <f t="shared" si="19"/>
        <v>15</v>
      </c>
      <c r="AQ27" s="591" t="str">
        <f t="shared" si="20"/>
        <v>Navarra, Comunidad Foral de</v>
      </c>
      <c r="AR27" s="592">
        <f t="shared" si="21"/>
        <v>4.3606889118623933</v>
      </c>
      <c r="AS27" s="588"/>
      <c r="AT27" s="590">
        <f t="shared" si="22"/>
        <v>5</v>
      </c>
      <c r="AU27" s="590">
        <v>17</v>
      </c>
      <c r="AV27" s="590">
        <f t="shared" si="23"/>
        <v>3</v>
      </c>
      <c r="AW27" s="591" t="str">
        <f t="shared" si="24"/>
        <v>Asturias, Principado de</v>
      </c>
      <c r="AX27" s="592">
        <f t="shared" si="25"/>
        <v>25.680216927783444</v>
      </c>
    </row>
    <row r="28" spans="1:50" s="232" customFormat="1" ht="18" customHeight="1" x14ac:dyDescent="0.15">
      <c r="B28" s="678" t="s">
        <v>4</v>
      </c>
      <c r="C28" s="679"/>
      <c r="D28" s="687">
        <f t="shared" si="6"/>
        <v>169778</v>
      </c>
      <c r="E28" s="690">
        <f t="shared" si="0"/>
        <v>0.35829400997237382</v>
      </c>
      <c r="F28" s="679"/>
      <c r="G28" s="688">
        <f>'20pobl'!J29</f>
        <v>150148</v>
      </c>
      <c r="H28" s="691">
        <f t="shared" si="7"/>
        <v>0.39435546501090668</v>
      </c>
      <c r="I28" s="679"/>
      <c r="J28" s="688">
        <f>'20pobl'!Q29</f>
        <v>14649</v>
      </c>
      <c r="K28" s="691">
        <f t="shared" si="8"/>
        <v>0.22718633699601318</v>
      </c>
      <c r="L28" s="679"/>
      <c r="M28" s="688">
        <f>'20pobl'!X29</f>
        <v>4981</v>
      </c>
      <c r="N28" s="691">
        <f t="shared" si="1"/>
        <v>0.17398946562075046</v>
      </c>
      <c r="O28" s="679"/>
      <c r="P28" s="689">
        <f t="shared" si="2"/>
        <v>4708</v>
      </c>
      <c r="Q28" s="692">
        <f t="shared" si="9"/>
        <v>2.7730330195902884</v>
      </c>
      <c r="R28" s="679"/>
      <c r="S28" s="688">
        <f>'34adictcasaad'!G29</f>
        <v>2464</v>
      </c>
      <c r="T28" s="415">
        <f t="shared" si="10"/>
        <v>1.6410474998001972</v>
      </c>
      <c r="U28" s="679"/>
      <c r="V28" s="688">
        <f>'34adictcasaad'!J29</f>
        <v>865</v>
      </c>
      <c r="W28" s="415">
        <f t="shared" si="11"/>
        <v>5.904839920813707</v>
      </c>
      <c r="X28" s="679"/>
      <c r="Y28" s="612">
        <f>'34adictcasaad'!M29</f>
        <v>1379</v>
      </c>
      <c r="Z28" s="613">
        <f t="shared" si="12"/>
        <v>27.685203774342501</v>
      </c>
      <c r="AA28" s="589"/>
      <c r="AB28" s="590">
        <f t="shared" si="3"/>
        <v>18</v>
      </c>
      <c r="AC28" s="590">
        <v>18</v>
      </c>
      <c r="AD28" s="590">
        <f t="shared" si="13"/>
        <v>18</v>
      </c>
      <c r="AE28" s="591" t="str">
        <f t="shared" si="4"/>
        <v>Ceuta y Melilla</v>
      </c>
      <c r="AF28" s="592">
        <f t="shared" si="5"/>
        <v>2.7730330195902884</v>
      </c>
      <c r="AG28" s="588"/>
      <c r="AH28" s="590">
        <f t="shared" si="14"/>
        <v>3</v>
      </c>
      <c r="AI28" s="590">
        <v>18</v>
      </c>
      <c r="AJ28" s="590">
        <f t="shared" si="15"/>
        <v>15</v>
      </c>
      <c r="AK28" s="591" t="str">
        <f t="shared" si="16"/>
        <v>Navarra, Comunidad Foral de</v>
      </c>
      <c r="AL28" s="592">
        <f t="shared" si="17"/>
        <v>0.96110997817204058</v>
      </c>
      <c r="AM28" s="588"/>
      <c r="AN28" s="590">
        <f t="shared" si="18"/>
        <v>10</v>
      </c>
      <c r="AO28" s="590">
        <v>18</v>
      </c>
      <c r="AP28" s="590">
        <f t="shared" si="19"/>
        <v>5</v>
      </c>
      <c r="AQ28" s="591" t="str">
        <f t="shared" si="20"/>
        <v>Canarias</v>
      </c>
      <c r="AR28" s="592">
        <f t="shared" si="21"/>
        <v>3.6983535085460035</v>
      </c>
      <c r="AS28" s="588"/>
      <c r="AT28" s="590">
        <f t="shared" si="22"/>
        <v>16</v>
      </c>
      <c r="AU28" s="590">
        <v>18</v>
      </c>
      <c r="AV28" s="590">
        <f t="shared" si="23"/>
        <v>5</v>
      </c>
      <c r="AW28" s="591" t="str">
        <f t="shared" si="24"/>
        <v>Canarias</v>
      </c>
      <c r="AX28" s="592">
        <f t="shared" si="25"/>
        <v>20.762457688846993</v>
      </c>
    </row>
    <row r="29" spans="1:50" s="232" customFormat="1" ht="3.75" customHeight="1" x14ac:dyDescent="0.15">
      <c r="A29" s="677"/>
      <c r="B29" s="431"/>
      <c r="C29" s="514"/>
      <c r="D29" s="431"/>
      <c r="E29" s="693"/>
      <c r="F29" s="514"/>
      <c r="G29" s="431"/>
      <c r="H29" s="694"/>
      <c r="I29" s="514"/>
      <c r="J29" s="431"/>
      <c r="K29" s="694"/>
      <c r="L29" s="514"/>
      <c r="M29" s="431"/>
      <c r="N29" s="694"/>
      <c r="O29" s="514"/>
      <c r="P29" s="431"/>
      <c r="Q29" s="695"/>
      <c r="R29" s="514"/>
      <c r="S29" s="431"/>
      <c r="T29" s="696"/>
      <c r="U29" s="514"/>
      <c r="V29" s="431"/>
      <c r="W29" s="694"/>
      <c r="X29" s="514"/>
      <c r="Y29" s="673"/>
      <c r="Z29" s="594"/>
      <c r="AA29" s="589"/>
      <c r="AB29" s="586"/>
      <c r="AC29" s="586"/>
      <c r="AD29" s="590">
        <f>MATCH(AC30,AB$11:AB$30,0)</f>
        <v>5</v>
      </c>
      <c r="AE29" s="591" t="str">
        <f t="shared" si="4"/>
        <v>Canarias</v>
      </c>
      <c r="AF29" s="592">
        <f t="shared" si="5"/>
        <v>2.1858823789292314</v>
      </c>
      <c r="AG29" s="588"/>
      <c r="AH29" s="586"/>
      <c r="AI29" s="586"/>
      <c r="AJ29" s="590">
        <f>MATCH(AI30,AH$11:AH$30,0)</f>
        <v>2</v>
      </c>
      <c r="AK29" s="591" t="str">
        <f t="shared" si="16"/>
        <v>Aragón</v>
      </c>
      <c r="AL29" s="592">
        <f t="shared" si="17"/>
        <v>0.91669576658840235</v>
      </c>
      <c r="AM29" s="588"/>
      <c r="AN29" s="586"/>
      <c r="AO29" s="586"/>
      <c r="AP29" s="590">
        <f>MATCH(AO30,AN$11:AN$30,0)</f>
        <v>12</v>
      </c>
      <c r="AQ29" s="591" t="str">
        <f t="shared" si="20"/>
        <v>Galicia</v>
      </c>
      <c r="AR29" s="592">
        <f>INDEX(W$11:W$30,AP29,1)</f>
        <v>3.1785701791211869</v>
      </c>
      <c r="AS29" s="588"/>
      <c r="AT29" s="586"/>
      <c r="AU29" s="586"/>
      <c r="AV29" s="590">
        <f>MATCH(AU30,AT$11:AT$30,0)</f>
        <v>12</v>
      </c>
      <c r="AW29" s="591" t="str">
        <f t="shared" si="24"/>
        <v>Galicia</v>
      </c>
      <c r="AX29" s="592">
        <f t="shared" si="25"/>
        <v>17.846585246372406</v>
      </c>
    </row>
    <row r="30" spans="1:50" s="440" customFormat="1" ht="18" customHeight="1" x14ac:dyDescent="0.15">
      <c r="B30" s="697" t="s">
        <v>3</v>
      </c>
      <c r="C30" s="675"/>
      <c r="D30" s="698">
        <f>SUM(D11:D28)</f>
        <v>47385107</v>
      </c>
      <c r="E30" s="696">
        <f>SUM(E11:E28)</f>
        <v>100</v>
      </c>
      <c r="F30" s="675"/>
      <c r="G30" s="698">
        <f>SUM(G11:G28)</f>
        <v>38074279</v>
      </c>
      <c r="H30" s="699">
        <f>SUM(H11:H28)</f>
        <v>99.999999999999986</v>
      </c>
      <c r="I30" s="675"/>
      <c r="J30" s="698">
        <f>SUM(J11:J28)</f>
        <v>6448011</v>
      </c>
      <c r="K30" s="699">
        <f>SUM(K11:K28)</f>
        <v>100</v>
      </c>
      <c r="L30" s="675"/>
      <c r="M30" s="698">
        <f>SUM(M11:M28)</f>
        <v>2862817</v>
      </c>
      <c r="N30" s="699">
        <f>SUM(N11:N28)</f>
        <v>100</v>
      </c>
      <c r="O30" s="675"/>
      <c r="P30" s="698">
        <f>SUM(P11:P28)</f>
        <v>1850208</v>
      </c>
      <c r="Q30" s="695">
        <f>P30*100/D30</f>
        <v>3.9046192298352307</v>
      </c>
      <c r="R30" s="675"/>
      <c r="S30" s="698">
        <f>SUM(S11:S28)</f>
        <v>488833</v>
      </c>
      <c r="T30" s="696">
        <f>S30*100/G30</f>
        <v>1.2838929924319775</v>
      </c>
      <c r="U30" s="675"/>
      <c r="V30" s="698">
        <f>SUM(V11:V28)</f>
        <v>390441</v>
      </c>
      <c r="W30" s="696">
        <f>V30*100/J30</f>
        <v>6.0552160968708026</v>
      </c>
      <c r="X30" s="675"/>
      <c r="Y30" s="792">
        <f>SUM(Y11:Y28)</f>
        <v>970934</v>
      </c>
      <c r="Z30" s="595">
        <f>Y30*100/M30</f>
        <v>33.915335838790952</v>
      </c>
      <c r="AA30" s="589"/>
      <c r="AB30" s="590">
        <f>_xlfn.RANK.EQ(Q30,Q$11:Q$30,0)</f>
        <v>9</v>
      </c>
      <c r="AC30" s="590">
        <v>19</v>
      </c>
      <c r="AD30" s="586"/>
      <c r="AE30" s="586"/>
      <c r="AF30" s="596"/>
      <c r="AG30" s="298"/>
      <c r="AH30" s="590">
        <f t="shared" si="14"/>
        <v>10</v>
      </c>
      <c r="AI30" s="590">
        <v>19</v>
      </c>
      <c r="AJ30" s="586"/>
      <c r="AK30" s="586"/>
      <c r="AL30" s="596"/>
      <c r="AM30" s="298"/>
      <c r="AN30" s="590">
        <f t="shared" si="18"/>
        <v>8</v>
      </c>
      <c r="AO30" s="590">
        <v>19</v>
      </c>
      <c r="AP30" s="586"/>
      <c r="AQ30" s="586"/>
      <c r="AR30" s="596"/>
      <c r="AS30" s="298"/>
      <c r="AT30" s="590">
        <f t="shared" si="22"/>
        <v>10</v>
      </c>
      <c r="AU30" s="590">
        <v>19</v>
      </c>
      <c r="AV30" s="586"/>
      <c r="AW30" s="586"/>
      <c r="AX30" s="596"/>
    </row>
    <row r="31" spans="1:50" s="298" customFormat="1" ht="5.25" customHeight="1" x14ac:dyDescent="0.2">
      <c r="B31" s="258" t="s">
        <v>42</v>
      </c>
      <c r="C31" s="614"/>
      <c r="D31" s="614"/>
      <c r="E31" s="614"/>
      <c r="F31" s="614"/>
      <c r="G31" s="614"/>
      <c r="H31" s="614"/>
      <c r="I31" s="614"/>
      <c r="R31" s="614"/>
    </row>
    <row r="32" spans="1:50" s="252" customFormat="1" ht="5.25" customHeight="1" x14ac:dyDescent="0.2">
      <c r="B32" s="258" t="s">
        <v>50</v>
      </c>
      <c r="C32" s="261"/>
      <c r="D32" s="261"/>
      <c r="E32" s="261"/>
      <c r="F32" s="261"/>
      <c r="G32" s="261"/>
      <c r="H32" s="261"/>
      <c r="I32" s="261"/>
      <c r="O32" s="260"/>
      <c r="R32" s="261"/>
      <c r="Y32" s="298"/>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row>
    <row r="33" spans="2:50" s="252" customFormat="1" ht="13.5" customHeight="1" x14ac:dyDescent="0.2">
      <c r="B33" s="1053" t="s">
        <v>179</v>
      </c>
      <c r="C33" s="1053"/>
      <c r="D33" s="1053"/>
      <c r="E33" s="1053"/>
      <c r="F33" s="1053"/>
      <c r="G33" s="1053"/>
      <c r="H33" s="1053"/>
      <c r="I33" s="1053"/>
      <c r="J33" s="1053"/>
      <c r="K33" s="1053"/>
      <c r="L33" s="1053"/>
      <c r="M33" s="1053"/>
      <c r="O33" s="260"/>
      <c r="Y33" s="298"/>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row>
    <row r="34" spans="2:50" ht="29.25" customHeight="1" x14ac:dyDescent="0.2">
      <c r="B34" s="1075"/>
      <c r="C34" s="1075"/>
      <c r="D34" s="1075"/>
      <c r="E34" s="1075"/>
      <c r="F34" s="1075"/>
      <c r="G34" s="1075"/>
      <c r="H34" s="1075"/>
      <c r="I34" s="1075"/>
      <c r="J34" s="1075"/>
      <c r="K34" s="1075"/>
      <c r="L34" s="1075"/>
      <c r="M34" s="1075"/>
      <c r="N34" s="1075"/>
      <c r="O34" s="1075"/>
      <c r="P34" s="1075"/>
      <c r="Q34" s="263"/>
      <c r="R34" s="263"/>
      <c r="S34" s="263"/>
    </row>
    <row r="35" spans="2:50" ht="4.5" customHeight="1" x14ac:dyDescent="0.2">
      <c r="B35" s="1076"/>
      <c r="C35" s="1076"/>
      <c r="D35" s="1076"/>
      <c r="E35" s="1076"/>
      <c r="F35" s="1076"/>
      <c r="G35" s="1076"/>
      <c r="H35" s="1076"/>
      <c r="I35" s="1076"/>
      <c r="J35" s="1076"/>
      <c r="K35" s="1076"/>
      <c r="L35" s="1076"/>
      <c r="M35" s="1076"/>
      <c r="N35" s="1076"/>
      <c r="O35" s="1076"/>
      <c r="P35" s="1076"/>
      <c r="Q35" s="263"/>
      <c r="R35" s="263"/>
      <c r="S35" s="263"/>
    </row>
    <row r="38" spans="2:50" x14ac:dyDescent="0.2">
      <c r="L38" s="264"/>
      <c r="M38" s="264"/>
      <c r="N38" s="264"/>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36"/>
  <sheetViews>
    <sheetView zoomScaleNormal="100" workbookViewId="0"/>
  </sheetViews>
  <sheetFormatPr baseColWidth="10" defaultColWidth="11.42578125" defaultRowHeight="15" x14ac:dyDescent="0.2"/>
  <cols>
    <col min="1" max="1" width="3.42578125" style="262" customWidth="1"/>
    <col min="2" max="2" width="32.28515625" style="262" customWidth="1"/>
    <col min="3" max="3" width="0.5703125" style="262" customWidth="1"/>
    <col min="4" max="4" width="17" style="262" customWidth="1"/>
    <col min="5" max="5" width="0.42578125" style="262" customWidth="1"/>
    <col min="6" max="6" width="11.85546875" style="262" customWidth="1"/>
    <col min="7" max="7" width="11.28515625" style="262" customWidth="1"/>
    <col min="8" max="8" width="0.42578125" style="262" customWidth="1"/>
    <col min="9" max="9" width="11.85546875" style="262" customWidth="1"/>
    <col min="10" max="10" width="9.85546875" style="262" customWidth="1"/>
    <col min="11" max="11" width="7.28515625" style="262" customWidth="1"/>
    <col min="12" max="12" width="8.5703125" style="262" customWidth="1"/>
    <col min="13" max="13" width="5.7109375" style="262" customWidth="1"/>
    <col min="14" max="14" width="8.5703125" style="262" customWidth="1"/>
    <col min="15" max="15" width="7.28515625" style="262" customWidth="1"/>
    <col min="16" max="16" width="8.5703125" style="262" customWidth="1"/>
    <col min="17" max="17" width="7.28515625" style="262" customWidth="1"/>
    <col min="18" max="18" width="8.5703125" style="262" customWidth="1"/>
    <col min="19" max="19" width="5.7109375" style="262" customWidth="1"/>
    <col min="20" max="20" width="8.5703125" style="262" customWidth="1"/>
    <col min="21" max="21" width="7.28515625" style="262" customWidth="1"/>
    <col min="22" max="22" width="8.5703125" style="262" customWidth="1"/>
    <col min="23" max="23" width="3.5703125" style="262" customWidth="1"/>
    <col min="24" max="25" width="2.42578125" style="262" bestFit="1" customWidth="1"/>
    <col min="26" max="26" width="5.5703125" style="262" customWidth="1"/>
    <col min="27" max="27" width="8.42578125" style="298" bestFit="1" customWidth="1"/>
    <col min="28" max="28" width="7" style="960" bestFit="1" customWidth="1"/>
    <col min="29" max="29" width="8.42578125" style="298" bestFit="1" customWidth="1"/>
    <col min="30" max="30" width="4.28515625" style="262" bestFit="1" customWidth="1"/>
    <col min="31" max="31" width="2.42578125" style="262" bestFit="1" customWidth="1"/>
    <col min="32" max="32" width="4.28515625" style="262" bestFit="1" customWidth="1"/>
    <col min="33" max="33" width="8.42578125" style="262" bestFit="1" customWidth="1"/>
    <col min="34" max="34" width="4.28515625" style="262" bestFit="1" customWidth="1"/>
    <col min="35" max="16384" width="11.42578125" style="262"/>
  </cols>
  <sheetData>
    <row r="1" spans="1:34" s="202" customFormat="1" ht="14.25" x14ac:dyDescent="0.2">
      <c r="B1" s="203"/>
      <c r="C1" s="204"/>
      <c r="E1" s="204"/>
      <c r="F1" s="714" t="s">
        <v>143</v>
      </c>
      <c r="G1" s="714"/>
      <c r="H1" s="714"/>
      <c r="I1" s="714" t="s">
        <v>19</v>
      </c>
      <c r="AA1" s="714"/>
      <c r="AB1" s="957"/>
      <c r="AC1" s="714"/>
    </row>
    <row r="2" spans="1:34" s="206" customFormat="1" x14ac:dyDescent="0.2">
      <c r="B2" s="1054"/>
      <c r="C2" s="1054"/>
      <c r="AA2" s="618"/>
      <c r="AB2" s="958"/>
      <c r="AC2" s="618"/>
    </row>
    <row r="3" spans="1:34" s="209" customFormat="1" ht="37.5" customHeight="1" x14ac:dyDescent="0.2">
      <c r="B3" s="1055"/>
      <c r="C3" s="1055"/>
      <c r="AA3" s="618"/>
      <c r="AB3" s="958"/>
      <c r="AC3" s="618"/>
    </row>
    <row r="4" spans="1:34" s="209" customFormat="1" ht="19.5" x14ac:dyDescent="0.2">
      <c r="A4" s="1091" t="s">
        <v>492</v>
      </c>
      <c r="B4" s="1091"/>
      <c r="C4" s="1091"/>
      <c r="D4" s="1091"/>
      <c r="E4" s="1091"/>
      <c r="F4" s="1091"/>
      <c r="G4" s="1091"/>
      <c r="H4" s="1091"/>
      <c r="I4" s="1091"/>
      <c r="J4" s="1091"/>
      <c r="K4" s="1091"/>
      <c r="L4" s="1091"/>
      <c r="M4" s="1091"/>
      <c r="N4" s="1091"/>
      <c r="O4" s="1091"/>
      <c r="P4" s="1091"/>
      <c r="Q4" s="1091"/>
      <c r="R4" s="1091"/>
      <c r="S4" s="1091"/>
      <c r="T4" s="1091"/>
      <c r="U4" s="1091"/>
      <c r="AA4" s="618"/>
      <c r="AB4" s="958"/>
      <c r="AC4" s="618"/>
    </row>
    <row r="5" spans="1:34" s="209" customFormat="1" ht="18.7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AA5" s="618"/>
      <c r="AB5" s="958"/>
      <c r="AC5" s="618"/>
    </row>
    <row r="6" spans="1:34" s="209" customFormat="1" ht="6.75" customHeight="1" x14ac:dyDescent="0.2">
      <c r="AA6" s="618"/>
      <c r="AB6" s="958"/>
      <c r="AC6" s="618"/>
    </row>
    <row r="7" spans="1:34" s="214" customFormat="1" ht="8.25" customHeight="1" x14ac:dyDescent="0.2">
      <c r="A7" s="210"/>
      <c r="B7" s="1057" t="s">
        <v>15</v>
      </c>
      <c r="C7" s="212"/>
      <c r="D7" s="1092" t="s">
        <v>254</v>
      </c>
      <c r="E7" s="569"/>
      <c r="F7" s="1064"/>
      <c r="G7" s="1064"/>
      <c r="H7" s="569"/>
      <c r="I7" s="868"/>
      <c r="J7" s="868"/>
      <c r="K7" s="948"/>
      <c r="L7" s="948"/>
      <c r="M7" s="949"/>
      <c r="N7" s="949"/>
      <c r="O7" s="949"/>
      <c r="P7" s="949"/>
      <c r="Q7" s="949"/>
      <c r="R7" s="949"/>
      <c r="S7" s="950"/>
      <c r="T7" s="951"/>
      <c r="U7" s="951"/>
      <c r="V7" s="952"/>
      <c r="AA7" s="597"/>
      <c r="AB7" s="959"/>
      <c r="AC7" s="597"/>
    </row>
    <row r="8" spans="1:34" s="214" customFormat="1" ht="15.75" customHeight="1" x14ac:dyDescent="0.2">
      <c r="A8" s="210"/>
      <c r="B8" s="1058"/>
      <c r="C8" s="212"/>
      <c r="D8" s="1093"/>
      <c r="E8" s="799"/>
      <c r="F8" s="1066" t="s">
        <v>395</v>
      </c>
      <c r="G8" s="1065"/>
      <c r="H8" s="212"/>
      <c r="I8" s="1066" t="s">
        <v>396</v>
      </c>
      <c r="J8" s="1065"/>
      <c r="K8" s="1094" t="s">
        <v>384</v>
      </c>
      <c r="L8" s="1095"/>
      <c r="M8" s="1095"/>
      <c r="N8" s="1095"/>
      <c r="O8" s="1095"/>
      <c r="P8" s="1095"/>
      <c r="Q8" s="1095"/>
      <c r="R8" s="1095"/>
      <c r="S8" s="1095"/>
      <c r="T8" s="1095"/>
      <c r="U8" s="1095"/>
      <c r="V8" s="1096"/>
      <c r="AA8" s="597"/>
      <c r="AB8" s="959"/>
      <c r="AC8" s="597"/>
    </row>
    <row r="9" spans="1:34" s="214" customFormat="1" ht="28.5" customHeight="1" x14ac:dyDescent="0.2">
      <c r="A9" s="210"/>
      <c r="B9" s="1058"/>
      <c r="C9" s="212"/>
      <c r="D9" s="1093"/>
      <c r="E9" s="212"/>
      <c r="F9" s="1085"/>
      <c r="G9" s="1086"/>
      <c r="H9" s="212"/>
      <c r="I9" s="1085"/>
      <c r="J9" s="1086"/>
      <c r="K9" s="1066" t="s">
        <v>385</v>
      </c>
      <c r="L9" s="1065"/>
      <c r="M9" s="1066" t="s">
        <v>386</v>
      </c>
      <c r="N9" s="1065"/>
      <c r="O9" s="1066" t="s">
        <v>387</v>
      </c>
      <c r="P9" s="1065"/>
      <c r="Q9" s="1066" t="s">
        <v>388</v>
      </c>
      <c r="R9" s="1065"/>
      <c r="S9" s="1066" t="s">
        <v>389</v>
      </c>
      <c r="T9" s="1065"/>
      <c r="U9" s="1066" t="s">
        <v>390</v>
      </c>
      <c r="V9" s="1065"/>
      <c r="AA9" s="597"/>
      <c r="AB9" s="959"/>
      <c r="AC9" s="597"/>
    </row>
    <row r="10" spans="1:34" s="220" customFormat="1" ht="22.5" x14ac:dyDescent="0.2">
      <c r="A10" s="215"/>
      <c r="B10" s="1059"/>
      <c r="C10" s="217"/>
      <c r="D10" s="800" t="s">
        <v>12</v>
      </c>
      <c r="E10" s="217"/>
      <c r="F10" s="218" t="s">
        <v>12</v>
      </c>
      <c r="G10" s="219" t="s">
        <v>284</v>
      </c>
      <c r="H10" s="217"/>
      <c r="I10" s="218" t="s">
        <v>12</v>
      </c>
      <c r="J10" s="219" t="s">
        <v>284</v>
      </c>
      <c r="K10" s="218" t="s">
        <v>12</v>
      </c>
      <c r="L10" s="219" t="s">
        <v>391</v>
      </c>
      <c r="M10" s="218" t="s">
        <v>12</v>
      </c>
      <c r="N10" s="219" t="s">
        <v>391</v>
      </c>
      <c r="O10" s="218" t="s">
        <v>12</v>
      </c>
      <c r="P10" s="219" t="s">
        <v>391</v>
      </c>
      <c r="Q10" s="218" t="s">
        <v>12</v>
      </c>
      <c r="R10" s="219" t="s">
        <v>391</v>
      </c>
      <c r="S10" s="218" t="s">
        <v>12</v>
      </c>
      <c r="T10" s="219" t="s">
        <v>391</v>
      </c>
      <c r="U10" s="218" t="s">
        <v>12</v>
      </c>
      <c r="V10" s="219" t="s">
        <v>391</v>
      </c>
      <c r="AA10" s="591" t="s">
        <v>217</v>
      </c>
      <c r="AB10" s="953" t="s">
        <v>397</v>
      </c>
      <c r="AC10" s="954" t="s">
        <v>398</v>
      </c>
    </row>
    <row r="11" spans="1:34" s="224" customFormat="1" ht="8.25" customHeight="1" x14ac:dyDescent="0.2">
      <c r="A11" s="221"/>
      <c r="B11" s="222"/>
      <c r="C11" s="223"/>
      <c r="D11" s="222"/>
      <c r="E11" s="223"/>
      <c r="F11" s="222"/>
      <c r="G11" s="222"/>
      <c r="H11" s="223"/>
      <c r="I11" s="222"/>
      <c r="J11" s="222"/>
      <c r="K11" s="431"/>
      <c r="L11" s="435"/>
      <c r="M11" s="310"/>
      <c r="N11" s="310"/>
      <c r="O11" s="310"/>
      <c r="P11" s="310"/>
      <c r="Q11" s="232"/>
      <c r="R11" s="232"/>
      <c r="S11" s="232"/>
      <c r="T11" s="232"/>
      <c r="U11" s="232"/>
      <c r="V11" s="232"/>
      <c r="AA11" s="955">
        <v>44227</v>
      </c>
      <c r="AB11" s="953">
        <v>18267</v>
      </c>
      <c r="AC11" s="953">
        <v>21435</v>
      </c>
    </row>
    <row r="12" spans="1:34" s="233" customFormat="1" ht="14.25" x14ac:dyDescent="0.15">
      <c r="A12" s="225"/>
      <c r="B12" s="226" t="s">
        <v>11</v>
      </c>
      <c r="C12" s="227"/>
      <c r="D12" s="801">
        <v>375118</v>
      </c>
      <c r="E12" s="227"/>
      <c r="F12" s="228">
        <v>5433</v>
      </c>
      <c r="G12" s="229">
        <v>1.4483442543413005</v>
      </c>
      <c r="H12" s="227"/>
      <c r="I12" s="228">
        <v>3042</v>
      </c>
      <c r="J12" s="229">
        <v>0.81094482269579182</v>
      </c>
      <c r="K12" s="228">
        <v>2645</v>
      </c>
      <c r="L12" s="229">
        <v>86.949375410913873</v>
      </c>
      <c r="M12" s="228">
        <v>46</v>
      </c>
      <c r="N12" s="229">
        <v>1.5121630506245891</v>
      </c>
      <c r="O12" s="228">
        <v>3</v>
      </c>
      <c r="P12" s="229">
        <v>9.8619329388560162E-2</v>
      </c>
      <c r="Q12" s="228">
        <v>233</v>
      </c>
      <c r="R12" s="229">
        <v>7.6594345825115058</v>
      </c>
      <c r="S12" s="228">
        <v>51</v>
      </c>
      <c r="T12" s="229">
        <v>1.6765285996055226</v>
      </c>
      <c r="U12" s="228">
        <v>64</v>
      </c>
      <c r="V12" s="229">
        <v>2.10387902695595</v>
      </c>
      <c r="X12" s="306"/>
      <c r="Y12" s="306"/>
      <c r="Z12" s="306"/>
      <c r="AA12" s="955">
        <v>44255</v>
      </c>
      <c r="AB12" s="953">
        <v>25352</v>
      </c>
      <c r="AC12" s="953">
        <v>23543</v>
      </c>
      <c r="AD12" s="306"/>
      <c r="AE12" s="306"/>
      <c r="AF12" s="306"/>
      <c r="AG12" s="307"/>
      <c r="AH12" s="956"/>
    </row>
    <row r="13" spans="1:34" s="233" customFormat="1" ht="14.25" x14ac:dyDescent="0.15">
      <c r="A13" s="225"/>
      <c r="B13" s="234" t="s">
        <v>10</v>
      </c>
      <c r="C13" s="227"/>
      <c r="D13" s="802">
        <v>46968</v>
      </c>
      <c r="E13" s="227"/>
      <c r="F13" s="235">
        <v>803</v>
      </c>
      <c r="G13" s="236">
        <v>1.709674672117186</v>
      </c>
      <c r="H13" s="227"/>
      <c r="I13" s="235">
        <v>602</v>
      </c>
      <c r="J13" s="236">
        <v>1.28172372679271</v>
      </c>
      <c r="K13" s="235">
        <v>536</v>
      </c>
      <c r="L13" s="236">
        <v>89.036544850498331</v>
      </c>
      <c r="M13" s="235">
        <v>9</v>
      </c>
      <c r="N13" s="236">
        <v>1.4950166112956811</v>
      </c>
      <c r="O13" s="235">
        <v>0</v>
      </c>
      <c r="P13" s="236">
        <v>0</v>
      </c>
      <c r="Q13" s="235">
        <v>16</v>
      </c>
      <c r="R13" s="236">
        <v>2.6578073089700998</v>
      </c>
      <c r="S13" s="235">
        <v>0</v>
      </c>
      <c r="T13" s="236">
        <v>0</v>
      </c>
      <c r="U13" s="235">
        <v>41</v>
      </c>
      <c r="V13" s="236">
        <v>6.8106312292358808</v>
      </c>
      <c r="X13" s="306"/>
      <c r="Y13" s="306"/>
      <c r="Z13" s="306"/>
      <c r="AA13" s="955">
        <v>44286</v>
      </c>
      <c r="AB13" s="953">
        <v>25720</v>
      </c>
      <c r="AC13" s="953">
        <v>23592</v>
      </c>
      <c r="AD13" s="306"/>
      <c r="AE13" s="306"/>
      <c r="AF13" s="306"/>
      <c r="AG13" s="307"/>
      <c r="AH13" s="956"/>
    </row>
    <row r="14" spans="1:34" s="233" customFormat="1" ht="14.25" x14ac:dyDescent="0.15">
      <c r="A14" s="225"/>
      <c r="B14" s="234" t="s">
        <v>40</v>
      </c>
      <c r="C14" s="227"/>
      <c r="D14" s="802">
        <v>40199</v>
      </c>
      <c r="E14" s="227"/>
      <c r="F14" s="235">
        <v>323</v>
      </c>
      <c r="G14" s="236">
        <v>0.8035025746909128</v>
      </c>
      <c r="H14" s="227"/>
      <c r="I14" s="235">
        <v>435</v>
      </c>
      <c r="J14" s="236">
        <v>1.0821164705589692</v>
      </c>
      <c r="K14" s="235">
        <v>417</v>
      </c>
      <c r="L14" s="236">
        <v>95.862068965517238</v>
      </c>
      <c r="M14" s="235">
        <v>2</v>
      </c>
      <c r="N14" s="236">
        <v>0.45977011494252873</v>
      </c>
      <c r="O14" s="235">
        <v>7</v>
      </c>
      <c r="P14" s="236">
        <v>1.6091954022988506</v>
      </c>
      <c r="Q14" s="235">
        <v>1</v>
      </c>
      <c r="R14" s="236">
        <v>0.22988505747126436</v>
      </c>
      <c r="S14" s="235">
        <v>0</v>
      </c>
      <c r="T14" s="236">
        <v>0</v>
      </c>
      <c r="U14" s="235">
        <v>8</v>
      </c>
      <c r="V14" s="236">
        <v>1.8390804597701149</v>
      </c>
      <c r="X14" s="306"/>
      <c r="Y14" s="306"/>
      <c r="Z14" s="306"/>
      <c r="AA14" s="955">
        <v>44316</v>
      </c>
      <c r="AB14" s="953">
        <v>26707</v>
      </c>
      <c r="AC14" s="953">
        <v>18034</v>
      </c>
      <c r="AD14" s="306"/>
      <c r="AE14" s="306"/>
      <c r="AF14" s="306"/>
      <c r="AG14" s="307"/>
      <c r="AH14" s="956"/>
    </row>
    <row r="15" spans="1:34" s="233" customFormat="1" ht="14.25" x14ac:dyDescent="0.15">
      <c r="A15" s="225"/>
      <c r="B15" s="234" t="s">
        <v>41</v>
      </c>
      <c r="C15" s="227"/>
      <c r="D15" s="802">
        <v>36020</v>
      </c>
      <c r="E15" s="227"/>
      <c r="F15" s="235">
        <v>710</v>
      </c>
      <c r="G15" s="236">
        <v>1.9711271515824542</v>
      </c>
      <c r="H15" s="227"/>
      <c r="I15" s="235">
        <v>354</v>
      </c>
      <c r="J15" s="236">
        <v>0.98278734036646309</v>
      </c>
      <c r="K15" s="235">
        <v>343</v>
      </c>
      <c r="L15" s="236">
        <v>96.89265536723164</v>
      </c>
      <c r="M15" s="235">
        <v>8</v>
      </c>
      <c r="N15" s="236">
        <v>2.2598870056497176</v>
      </c>
      <c r="O15" s="235">
        <v>0</v>
      </c>
      <c r="P15" s="236">
        <v>0</v>
      </c>
      <c r="Q15" s="235">
        <v>0</v>
      </c>
      <c r="R15" s="236">
        <v>0</v>
      </c>
      <c r="S15" s="235">
        <v>1</v>
      </c>
      <c r="T15" s="236">
        <v>0.2824858757062147</v>
      </c>
      <c r="U15" s="235">
        <v>2</v>
      </c>
      <c r="V15" s="236">
        <v>0.56497175141242939</v>
      </c>
      <c r="X15" s="306"/>
      <c r="Y15" s="306"/>
      <c r="Z15" s="306"/>
      <c r="AA15" s="955">
        <v>44347</v>
      </c>
      <c r="AB15" s="953">
        <v>28175</v>
      </c>
      <c r="AC15" s="953">
        <v>15503</v>
      </c>
      <c r="AD15" s="306"/>
      <c r="AE15" s="306"/>
      <c r="AF15" s="306"/>
      <c r="AG15" s="307"/>
      <c r="AH15" s="956"/>
    </row>
    <row r="16" spans="1:34" s="233" customFormat="1" ht="14.25" x14ac:dyDescent="0.15">
      <c r="A16" s="225"/>
      <c r="B16" s="234" t="s">
        <v>9</v>
      </c>
      <c r="C16" s="227"/>
      <c r="D16" s="802">
        <v>47498</v>
      </c>
      <c r="E16" s="227"/>
      <c r="F16" s="235">
        <v>747</v>
      </c>
      <c r="G16" s="236">
        <v>1.5726977978020127</v>
      </c>
      <c r="H16" s="227"/>
      <c r="I16" s="235">
        <v>446</v>
      </c>
      <c r="J16" s="236">
        <v>0.93898690471177737</v>
      </c>
      <c r="K16" s="235">
        <v>429</v>
      </c>
      <c r="L16" s="236">
        <v>96.188340807174882</v>
      </c>
      <c r="M16" s="235">
        <v>6</v>
      </c>
      <c r="N16" s="236">
        <v>1.3452914798206279</v>
      </c>
      <c r="O16" s="235">
        <v>0</v>
      </c>
      <c r="P16" s="236">
        <v>0</v>
      </c>
      <c r="Q16" s="235">
        <v>0</v>
      </c>
      <c r="R16" s="236">
        <v>0</v>
      </c>
      <c r="S16" s="235">
        <v>3</v>
      </c>
      <c r="T16" s="236">
        <v>0.67264573991031396</v>
      </c>
      <c r="U16" s="235">
        <v>8</v>
      </c>
      <c r="V16" s="236">
        <v>1.7937219730941705</v>
      </c>
      <c r="X16" s="306"/>
      <c r="Y16" s="306"/>
      <c r="Z16" s="306"/>
      <c r="AA16" s="955">
        <v>44377</v>
      </c>
      <c r="AB16" s="953">
        <v>28047</v>
      </c>
      <c r="AC16" s="953">
        <v>18622</v>
      </c>
      <c r="AD16" s="306"/>
      <c r="AE16" s="306"/>
      <c r="AF16" s="306"/>
      <c r="AG16" s="307"/>
      <c r="AH16" s="956"/>
    </row>
    <row r="17" spans="1:34" s="233" customFormat="1" ht="14.25" x14ac:dyDescent="0.15">
      <c r="A17" s="225"/>
      <c r="B17" s="234" t="s">
        <v>8</v>
      </c>
      <c r="C17" s="227"/>
      <c r="D17" s="803">
        <v>22423</v>
      </c>
      <c r="E17" s="227"/>
      <c r="F17" s="235">
        <v>321</v>
      </c>
      <c r="G17" s="236">
        <v>1.4315658029701646</v>
      </c>
      <c r="H17" s="227"/>
      <c r="I17" s="235">
        <v>301</v>
      </c>
      <c r="J17" s="236">
        <v>1.342371671943986</v>
      </c>
      <c r="K17" s="239">
        <v>233</v>
      </c>
      <c r="L17" s="236">
        <v>77.408637873754145</v>
      </c>
      <c r="M17" s="239">
        <v>1</v>
      </c>
      <c r="N17" s="236">
        <v>0.33222591362126247</v>
      </c>
      <c r="O17" s="239">
        <v>0</v>
      </c>
      <c r="P17" s="236">
        <v>0</v>
      </c>
      <c r="Q17" s="239">
        <v>66</v>
      </c>
      <c r="R17" s="236">
        <v>21.926910299003321</v>
      </c>
      <c r="S17" s="239">
        <v>0</v>
      </c>
      <c r="T17" s="236">
        <v>0</v>
      </c>
      <c r="U17" s="239">
        <v>1</v>
      </c>
      <c r="V17" s="236">
        <v>0.33222591362126247</v>
      </c>
      <c r="X17" s="306"/>
      <c r="Y17" s="306"/>
      <c r="Z17" s="306"/>
      <c r="AA17" s="955">
        <v>44408</v>
      </c>
      <c r="AB17" s="953">
        <v>26363</v>
      </c>
      <c r="AC17" s="953">
        <v>16904</v>
      </c>
      <c r="AD17" s="306"/>
      <c r="AE17" s="306"/>
      <c r="AF17" s="306"/>
      <c r="AG17" s="307"/>
      <c r="AH17" s="956"/>
    </row>
    <row r="18" spans="1:34" s="233" customFormat="1" ht="14.25" x14ac:dyDescent="0.15">
      <c r="A18" s="225"/>
      <c r="B18" s="234" t="s">
        <v>7</v>
      </c>
      <c r="C18" s="227"/>
      <c r="D18" s="802">
        <v>139217</v>
      </c>
      <c r="E18" s="227"/>
      <c r="F18" s="235">
        <v>1527</v>
      </c>
      <c r="G18" s="236">
        <v>1.0968488043845219</v>
      </c>
      <c r="H18" s="227"/>
      <c r="I18" s="235">
        <v>1417</v>
      </c>
      <c r="J18" s="236">
        <v>1.0178354654963115</v>
      </c>
      <c r="K18" s="235">
        <v>1314</v>
      </c>
      <c r="L18" s="236">
        <v>92.731122088920259</v>
      </c>
      <c r="M18" s="235">
        <v>40</v>
      </c>
      <c r="N18" s="236">
        <v>2.8228652081863093</v>
      </c>
      <c r="O18" s="235">
        <v>0</v>
      </c>
      <c r="P18" s="236">
        <v>0</v>
      </c>
      <c r="Q18" s="235">
        <v>21</v>
      </c>
      <c r="R18" s="236">
        <v>1.4820042342978124</v>
      </c>
      <c r="S18" s="235">
        <v>2</v>
      </c>
      <c r="T18" s="236">
        <v>0.14114326040931546</v>
      </c>
      <c r="U18" s="235">
        <v>40</v>
      </c>
      <c r="V18" s="236">
        <v>2.8228652081863093</v>
      </c>
      <c r="X18" s="306"/>
      <c r="Y18" s="306"/>
      <c r="Z18" s="306"/>
      <c r="AA18" s="955">
        <v>44439</v>
      </c>
      <c r="AB18" s="953">
        <v>16420</v>
      </c>
      <c r="AC18" s="953">
        <v>20385</v>
      </c>
      <c r="AD18" s="306"/>
      <c r="AE18" s="306"/>
      <c r="AF18" s="306"/>
      <c r="AG18" s="307"/>
      <c r="AH18" s="956"/>
    </row>
    <row r="19" spans="1:34" s="233" customFormat="1" ht="14.25" x14ac:dyDescent="0.15">
      <c r="A19" s="225"/>
      <c r="B19" s="234" t="s">
        <v>43</v>
      </c>
      <c r="C19" s="227"/>
      <c r="D19" s="802">
        <v>86743</v>
      </c>
      <c r="E19" s="227"/>
      <c r="F19" s="235">
        <v>1152</v>
      </c>
      <c r="G19" s="236">
        <v>1.3280610539178954</v>
      </c>
      <c r="H19" s="227"/>
      <c r="I19" s="235">
        <v>1021</v>
      </c>
      <c r="J19" s="236">
        <v>1.1770402222657734</v>
      </c>
      <c r="K19" s="235">
        <v>814</v>
      </c>
      <c r="L19" s="236">
        <v>79.725759059745343</v>
      </c>
      <c r="M19" s="235">
        <v>45</v>
      </c>
      <c r="N19" s="236">
        <v>4.4074436826640548</v>
      </c>
      <c r="O19" s="235">
        <v>1</v>
      </c>
      <c r="P19" s="236">
        <v>9.7943192948090105E-2</v>
      </c>
      <c r="Q19" s="235">
        <v>91</v>
      </c>
      <c r="R19" s="236">
        <v>8.9128305582762</v>
      </c>
      <c r="S19" s="235">
        <v>0</v>
      </c>
      <c r="T19" s="236">
        <v>0</v>
      </c>
      <c r="U19" s="235">
        <v>70</v>
      </c>
      <c r="V19" s="236">
        <v>6.8560235063663075</v>
      </c>
      <c r="X19" s="306"/>
      <c r="Y19" s="306"/>
      <c r="Z19" s="306"/>
      <c r="AA19" s="955">
        <v>44469</v>
      </c>
      <c r="AB19" s="953">
        <v>22330</v>
      </c>
      <c r="AC19" s="953">
        <v>19468</v>
      </c>
      <c r="AD19" s="306"/>
      <c r="AE19" s="306"/>
      <c r="AF19" s="306"/>
      <c r="AG19" s="307"/>
      <c r="AH19" s="956"/>
    </row>
    <row r="20" spans="1:34" s="233" customFormat="1" ht="14.25" x14ac:dyDescent="0.15">
      <c r="A20" s="225"/>
      <c r="B20" s="234" t="s">
        <v>44</v>
      </c>
      <c r="C20" s="227"/>
      <c r="D20" s="802">
        <v>330438</v>
      </c>
      <c r="E20" s="227"/>
      <c r="F20" s="235">
        <v>5158</v>
      </c>
      <c r="G20" s="236">
        <v>1.5609584854042211</v>
      </c>
      <c r="H20" s="227"/>
      <c r="I20" s="235">
        <v>3007</v>
      </c>
      <c r="J20" s="236">
        <v>0.91000429732657862</v>
      </c>
      <c r="K20" s="235">
        <v>2954</v>
      </c>
      <c r="L20" s="236">
        <v>98.237445959428001</v>
      </c>
      <c r="M20" s="235">
        <v>48</v>
      </c>
      <c r="N20" s="236">
        <v>1.5962753574991686</v>
      </c>
      <c r="O20" s="235">
        <v>0</v>
      </c>
      <c r="P20" s="236">
        <v>0</v>
      </c>
      <c r="Q20" s="235">
        <v>0</v>
      </c>
      <c r="R20" s="236">
        <v>0</v>
      </c>
      <c r="S20" s="235">
        <v>5</v>
      </c>
      <c r="T20" s="236">
        <v>0.16627868307283006</v>
      </c>
      <c r="U20" s="235">
        <v>0</v>
      </c>
      <c r="V20" s="236">
        <v>0</v>
      </c>
      <c r="X20" s="306"/>
      <c r="Y20" s="306"/>
      <c r="Z20" s="306"/>
      <c r="AA20" s="955">
        <v>44500</v>
      </c>
      <c r="AB20" s="953">
        <v>29317</v>
      </c>
      <c r="AC20" s="953">
        <v>17136</v>
      </c>
      <c r="AD20" s="306"/>
      <c r="AE20" s="306"/>
      <c r="AF20" s="306"/>
      <c r="AG20" s="307"/>
      <c r="AH20" s="956"/>
    </row>
    <row r="21" spans="1:34" s="233" customFormat="1" ht="14.25" x14ac:dyDescent="0.15">
      <c r="A21" s="225"/>
      <c r="B21" s="234" t="s">
        <v>6</v>
      </c>
      <c r="C21" s="227"/>
      <c r="D21" s="802">
        <v>169110</v>
      </c>
      <c r="E21" s="227"/>
      <c r="F21" s="235">
        <v>4811</v>
      </c>
      <c r="G21" s="236">
        <v>2.8448938560700134</v>
      </c>
      <c r="H21" s="227"/>
      <c r="I21" s="235">
        <v>1837</v>
      </c>
      <c r="J21" s="236">
        <v>1.0862752054875524</v>
      </c>
      <c r="K21" s="235">
        <v>1680</v>
      </c>
      <c r="L21" s="236">
        <v>91.453456722917807</v>
      </c>
      <c r="M21" s="235">
        <v>21</v>
      </c>
      <c r="N21" s="236">
        <v>1.1431682090364725</v>
      </c>
      <c r="O21" s="235">
        <v>0</v>
      </c>
      <c r="P21" s="236">
        <v>0</v>
      </c>
      <c r="Q21" s="235">
        <v>29</v>
      </c>
      <c r="R21" s="236">
        <v>1.5786608600979857</v>
      </c>
      <c r="S21" s="235">
        <v>91</v>
      </c>
      <c r="T21" s="236">
        <v>4.9537289058247138</v>
      </c>
      <c r="U21" s="235">
        <v>16</v>
      </c>
      <c r="V21" s="236">
        <v>0.87098530212302672</v>
      </c>
      <c r="X21" s="306"/>
      <c r="Y21" s="306"/>
      <c r="Z21" s="306"/>
      <c r="AA21" s="955">
        <v>44530</v>
      </c>
      <c r="AB21" s="953">
        <v>28155</v>
      </c>
      <c r="AC21" s="953">
        <v>19590</v>
      </c>
      <c r="AD21" s="306"/>
      <c r="AE21" s="306"/>
      <c r="AF21" s="306"/>
      <c r="AG21" s="307"/>
      <c r="AH21" s="956"/>
    </row>
    <row r="22" spans="1:34" s="233" customFormat="1" ht="14.25" x14ac:dyDescent="0.15">
      <c r="A22" s="225"/>
      <c r="B22" s="234" t="s">
        <v>5</v>
      </c>
      <c r="C22" s="227"/>
      <c r="D22" s="802">
        <v>53876</v>
      </c>
      <c r="E22" s="227"/>
      <c r="F22" s="235">
        <v>819</v>
      </c>
      <c r="G22" s="236">
        <v>1.5201573984705621</v>
      </c>
      <c r="H22" s="227"/>
      <c r="I22" s="235">
        <v>553</v>
      </c>
      <c r="J22" s="236">
        <v>1.0264310639245675</v>
      </c>
      <c r="K22" s="235">
        <v>437</v>
      </c>
      <c r="L22" s="236">
        <v>79.023508137432188</v>
      </c>
      <c r="M22" s="235">
        <v>21</v>
      </c>
      <c r="N22" s="236">
        <v>3.79746835443038</v>
      </c>
      <c r="O22" s="235">
        <v>0</v>
      </c>
      <c r="P22" s="236">
        <v>0</v>
      </c>
      <c r="Q22" s="235">
        <v>1</v>
      </c>
      <c r="R22" s="236">
        <v>0.18083182640144665</v>
      </c>
      <c r="S22" s="235">
        <v>0</v>
      </c>
      <c r="T22" s="236">
        <v>0</v>
      </c>
      <c r="U22" s="235">
        <v>94</v>
      </c>
      <c r="V22" s="236">
        <v>16.998191681735985</v>
      </c>
      <c r="X22" s="306"/>
      <c r="Y22" s="306"/>
      <c r="Z22" s="306"/>
      <c r="AA22" s="955">
        <v>44561</v>
      </c>
      <c r="AB22" s="953">
        <v>24865</v>
      </c>
      <c r="AC22" s="953">
        <v>26807</v>
      </c>
      <c r="AD22" s="306"/>
      <c r="AE22" s="306"/>
      <c r="AF22" s="306"/>
      <c r="AG22" s="307"/>
      <c r="AH22" s="956"/>
    </row>
    <row r="23" spans="1:34" s="233" customFormat="1" ht="14.25" x14ac:dyDescent="0.15">
      <c r="A23" s="225"/>
      <c r="B23" s="234" t="s">
        <v>38</v>
      </c>
      <c r="C23" s="227"/>
      <c r="D23" s="802">
        <v>79015</v>
      </c>
      <c r="E23" s="227"/>
      <c r="F23" s="235">
        <v>1403</v>
      </c>
      <c r="G23" s="236">
        <v>1.7756122255267988</v>
      </c>
      <c r="H23" s="227"/>
      <c r="I23" s="235">
        <v>915</v>
      </c>
      <c r="J23" s="236">
        <v>1.1580079731696513</v>
      </c>
      <c r="K23" s="235">
        <v>877</v>
      </c>
      <c r="L23" s="236">
        <v>95.84699453551913</v>
      </c>
      <c r="M23" s="235">
        <v>10</v>
      </c>
      <c r="N23" s="236">
        <v>1.0928961748633881</v>
      </c>
      <c r="O23" s="235">
        <v>0</v>
      </c>
      <c r="P23" s="236">
        <v>0</v>
      </c>
      <c r="Q23" s="235">
        <v>25</v>
      </c>
      <c r="R23" s="236">
        <v>2.7322404371584699</v>
      </c>
      <c r="S23" s="235">
        <v>3</v>
      </c>
      <c r="T23" s="236">
        <v>0.32786885245901637</v>
      </c>
      <c r="U23" s="235">
        <v>0</v>
      </c>
      <c r="V23" s="236">
        <v>0</v>
      </c>
      <c r="X23" s="306"/>
      <c r="Y23" s="306"/>
      <c r="Z23" s="306"/>
      <c r="AA23" s="955">
        <v>44592</v>
      </c>
      <c r="AB23" s="953">
        <v>20377</v>
      </c>
      <c r="AC23" s="953">
        <v>22366</v>
      </c>
      <c r="AD23" s="306"/>
      <c r="AE23" s="306"/>
      <c r="AF23" s="306"/>
      <c r="AG23" s="307"/>
      <c r="AH23" s="956"/>
    </row>
    <row r="24" spans="1:34" s="233" customFormat="1" ht="14.25" x14ac:dyDescent="0.15">
      <c r="A24" s="225"/>
      <c r="B24" s="234" t="s">
        <v>45</v>
      </c>
      <c r="C24" s="227"/>
      <c r="D24" s="802">
        <v>224758</v>
      </c>
      <c r="E24" s="227"/>
      <c r="F24" s="235">
        <v>2529</v>
      </c>
      <c r="G24" s="236">
        <v>1.1252102261098604</v>
      </c>
      <c r="H24" s="227"/>
      <c r="I24" s="235">
        <v>4203</v>
      </c>
      <c r="J24" s="236">
        <v>1.8700113010437895</v>
      </c>
      <c r="K24" s="235">
        <v>2115</v>
      </c>
      <c r="L24" s="236">
        <v>50.321199143468952</v>
      </c>
      <c r="M24" s="235">
        <v>100</v>
      </c>
      <c r="N24" s="236">
        <v>2.3792529145848205</v>
      </c>
      <c r="O24" s="235">
        <v>0</v>
      </c>
      <c r="P24" s="236">
        <v>0</v>
      </c>
      <c r="Q24" s="235">
        <v>13</v>
      </c>
      <c r="R24" s="236">
        <v>0.30930287889602665</v>
      </c>
      <c r="S24" s="235">
        <v>0</v>
      </c>
      <c r="T24" s="236">
        <v>0</v>
      </c>
      <c r="U24" s="235">
        <v>1975</v>
      </c>
      <c r="V24" s="236">
        <v>46.990245063050203</v>
      </c>
      <c r="X24" s="306"/>
      <c r="Y24" s="306"/>
      <c r="Z24" s="306"/>
      <c r="AA24" s="955">
        <v>44620</v>
      </c>
      <c r="AB24" s="953">
        <v>25448</v>
      </c>
      <c r="AC24" s="953">
        <v>23602</v>
      </c>
      <c r="AD24" s="306"/>
      <c r="AE24" s="306"/>
      <c r="AF24" s="306"/>
      <c r="AG24" s="307"/>
      <c r="AH24" s="956"/>
    </row>
    <row r="25" spans="1:34" s="241" customFormat="1" ht="14.25" x14ac:dyDescent="0.15">
      <c r="A25" s="240"/>
      <c r="B25" s="234" t="s">
        <v>46</v>
      </c>
      <c r="C25" s="227"/>
      <c r="D25" s="802">
        <v>50117</v>
      </c>
      <c r="E25" s="227"/>
      <c r="F25" s="235">
        <v>577</v>
      </c>
      <c r="G25" s="236">
        <v>1.1513059440908275</v>
      </c>
      <c r="H25" s="227"/>
      <c r="I25" s="235">
        <v>495</v>
      </c>
      <c r="J25" s="236">
        <v>0.9876888081888382</v>
      </c>
      <c r="K25" s="235">
        <v>328</v>
      </c>
      <c r="L25" s="236">
        <v>66.26262626262627</v>
      </c>
      <c r="M25" s="235">
        <v>8</v>
      </c>
      <c r="N25" s="236">
        <v>1.6161616161616161</v>
      </c>
      <c r="O25" s="235">
        <v>2</v>
      </c>
      <c r="P25" s="236">
        <v>0.40404040404040403</v>
      </c>
      <c r="Q25" s="235">
        <v>120</v>
      </c>
      <c r="R25" s="236">
        <v>24.242424242424242</v>
      </c>
      <c r="S25" s="235">
        <v>20</v>
      </c>
      <c r="T25" s="236">
        <v>4.0404040404040407</v>
      </c>
      <c r="U25" s="235">
        <v>17</v>
      </c>
      <c r="V25" s="236">
        <v>3.4343434343434343</v>
      </c>
      <c r="X25" s="306"/>
      <c r="Y25" s="306"/>
      <c r="Z25" s="306"/>
      <c r="AA25" s="955">
        <v>44651</v>
      </c>
      <c r="AB25" s="953">
        <v>31825</v>
      </c>
      <c r="AC25" s="953">
        <v>22165</v>
      </c>
      <c r="AD25" s="306"/>
      <c r="AE25" s="306"/>
      <c r="AF25" s="306"/>
      <c r="AG25" s="307"/>
      <c r="AH25" s="956"/>
    </row>
    <row r="26" spans="1:34" s="233" customFormat="1" ht="14.25" x14ac:dyDescent="0.15">
      <c r="B26" s="234" t="s">
        <v>47</v>
      </c>
      <c r="C26" s="227"/>
      <c r="D26" s="804">
        <v>21233</v>
      </c>
      <c r="E26" s="227"/>
      <c r="F26" s="239">
        <v>485</v>
      </c>
      <c r="G26" s="236">
        <v>2.2841802854047946</v>
      </c>
      <c r="H26" s="227"/>
      <c r="I26" s="239">
        <v>267</v>
      </c>
      <c r="J26" s="236">
        <v>1.2574765694908869</v>
      </c>
      <c r="K26" s="239">
        <v>263</v>
      </c>
      <c r="L26" s="236">
        <v>98.50187265917603</v>
      </c>
      <c r="M26" s="239">
        <v>4</v>
      </c>
      <c r="N26" s="236">
        <v>1.4981273408239701</v>
      </c>
      <c r="O26" s="239">
        <v>0</v>
      </c>
      <c r="P26" s="236">
        <v>0</v>
      </c>
      <c r="Q26" s="239">
        <v>0</v>
      </c>
      <c r="R26" s="236">
        <v>0</v>
      </c>
      <c r="S26" s="239">
        <v>0</v>
      </c>
      <c r="T26" s="236">
        <v>0</v>
      </c>
      <c r="U26" s="239">
        <v>0</v>
      </c>
      <c r="V26" s="236">
        <v>0</v>
      </c>
      <c r="X26" s="306"/>
      <c r="Y26" s="306"/>
      <c r="Z26" s="306"/>
      <c r="AA26" s="955">
        <v>44681</v>
      </c>
      <c r="AB26" s="953">
        <v>29337</v>
      </c>
      <c r="AC26" s="953">
        <v>20494</v>
      </c>
      <c r="AD26" s="306"/>
      <c r="AE26" s="306"/>
      <c r="AF26" s="306"/>
      <c r="AG26" s="307"/>
      <c r="AH26" s="956"/>
    </row>
    <row r="27" spans="1:34" s="233" customFormat="1" ht="14.25" x14ac:dyDescent="0.15">
      <c r="B27" s="234" t="s">
        <v>48</v>
      </c>
      <c r="C27" s="227"/>
      <c r="D27" s="804">
        <v>108415</v>
      </c>
      <c r="E27" s="227"/>
      <c r="F27" s="239">
        <v>1650</v>
      </c>
      <c r="G27" s="236">
        <v>1.5219296222847392</v>
      </c>
      <c r="H27" s="227"/>
      <c r="I27" s="239">
        <v>1203</v>
      </c>
      <c r="J27" s="236">
        <v>1.1096250518839643</v>
      </c>
      <c r="K27" s="239">
        <v>1146</v>
      </c>
      <c r="L27" s="236">
        <v>95.261845386533665</v>
      </c>
      <c r="M27" s="239">
        <v>43</v>
      </c>
      <c r="N27" s="236">
        <v>3.5743973399833746</v>
      </c>
      <c r="O27" s="239">
        <v>0</v>
      </c>
      <c r="P27" s="236">
        <v>0</v>
      </c>
      <c r="Q27" s="239">
        <v>7</v>
      </c>
      <c r="R27" s="236">
        <v>0.58187863674147966</v>
      </c>
      <c r="S27" s="239">
        <v>3</v>
      </c>
      <c r="T27" s="236">
        <v>0.24937655860349126</v>
      </c>
      <c r="U27" s="239">
        <v>4</v>
      </c>
      <c r="V27" s="236">
        <v>0.33250207813798838</v>
      </c>
      <c r="X27" s="306"/>
      <c r="Y27" s="306"/>
      <c r="Z27" s="306"/>
      <c r="AA27" s="955">
        <v>44712</v>
      </c>
      <c r="AB27" s="953">
        <v>27733</v>
      </c>
      <c r="AC27" s="953">
        <v>19944</v>
      </c>
      <c r="AD27" s="306"/>
      <c r="AE27" s="306"/>
      <c r="AF27" s="306"/>
      <c r="AG27" s="307"/>
      <c r="AH27" s="956"/>
    </row>
    <row r="28" spans="1:34" s="233" customFormat="1" ht="14.25" x14ac:dyDescent="0.15">
      <c r="B28" s="234" t="s">
        <v>49</v>
      </c>
      <c r="C28" s="227"/>
      <c r="D28" s="804">
        <v>14352</v>
      </c>
      <c r="E28" s="227"/>
      <c r="F28" s="239">
        <v>300</v>
      </c>
      <c r="G28" s="243">
        <v>2.0903010033444818</v>
      </c>
      <c r="H28" s="227"/>
      <c r="I28" s="239">
        <v>350</v>
      </c>
      <c r="J28" s="243">
        <v>2.4386845039018952</v>
      </c>
      <c r="K28" s="239">
        <v>74</v>
      </c>
      <c r="L28" s="243">
        <v>21.142857142857142</v>
      </c>
      <c r="M28" s="239">
        <v>1</v>
      </c>
      <c r="N28" s="243">
        <v>0.2857142857142857</v>
      </c>
      <c r="O28" s="239">
        <v>116</v>
      </c>
      <c r="P28" s="243">
        <v>33.142857142857139</v>
      </c>
      <c r="Q28" s="239">
        <v>1</v>
      </c>
      <c r="R28" s="243">
        <v>0.2857142857142857</v>
      </c>
      <c r="S28" s="239">
        <v>0</v>
      </c>
      <c r="T28" s="243">
        <v>0</v>
      </c>
      <c r="U28" s="239">
        <v>158</v>
      </c>
      <c r="V28" s="243">
        <v>45.142857142857139</v>
      </c>
      <c r="X28" s="306"/>
      <c r="Y28" s="306"/>
      <c r="Z28" s="306"/>
      <c r="AA28" s="955">
        <v>44742</v>
      </c>
      <c r="AB28" s="953">
        <v>30967</v>
      </c>
      <c r="AC28" s="953">
        <v>20368</v>
      </c>
      <c r="AD28" s="306"/>
      <c r="AE28" s="306"/>
      <c r="AF28" s="306"/>
      <c r="AG28" s="307"/>
      <c r="AH28" s="956"/>
    </row>
    <row r="29" spans="1:34" s="233" customFormat="1" ht="14.25" x14ac:dyDescent="0.15">
      <c r="B29" s="245" t="s">
        <v>4</v>
      </c>
      <c r="C29" s="227"/>
      <c r="D29" s="805">
        <v>4708</v>
      </c>
      <c r="E29" s="227"/>
      <c r="F29" s="246">
        <v>87</v>
      </c>
      <c r="G29" s="247">
        <v>1.8479184367034835</v>
      </c>
      <c r="H29" s="227"/>
      <c r="I29" s="246">
        <v>51</v>
      </c>
      <c r="J29" s="247">
        <v>1.0832625318606628</v>
      </c>
      <c r="K29" s="246">
        <v>28</v>
      </c>
      <c r="L29" s="247">
        <v>54.901960784313729</v>
      </c>
      <c r="M29" s="246">
        <v>4</v>
      </c>
      <c r="N29" s="247">
        <v>7.8431372549019605</v>
      </c>
      <c r="O29" s="246">
        <v>0</v>
      </c>
      <c r="P29" s="247">
        <v>0</v>
      </c>
      <c r="Q29" s="246">
        <v>16</v>
      </c>
      <c r="R29" s="247">
        <v>31.372549019607842</v>
      </c>
      <c r="S29" s="246">
        <v>0</v>
      </c>
      <c r="T29" s="247">
        <v>0</v>
      </c>
      <c r="U29" s="246">
        <v>3</v>
      </c>
      <c r="V29" s="247">
        <v>5.8823529411764701</v>
      </c>
      <c r="X29" s="306"/>
      <c r="Y29" s="306"/>
      <c r="Z29" s="306"/>
      <c r="AA29" s="955">
        <v>44773</v>
      </c>
      <c r="AB29" s="953">
        <v>28674</v>
      </c>
      <c r="AC29" s="953">
        <v>20566</v>
      </c>
      <c r="AD29" s="306"/>
      <c r="AE29" s="306"/>
      <c r="AF29" s="306"/>
      <c r="AG29" s="307"/>
      <c r="AH29" s="956"/>
    </row>
    <row r="30" spans="1:34" s="224" customFormat="1" ht="7.5" customHeight="1" x14ac:dyDescent="0.15">
      <c r="A30" s="221"/>
      <c r="B30" s="222"/>
      <c r="C30" s="223"/>
      <c r="D30" s="222"/>
      <c r="E30" s="223"/>
      <c r="F30" s="222"/>
      <c r="G30" s="575"/>
      <c r="H30" s="223"/>
      <c r="I30" s="222"/>
      <c r="J30" s="575"/>
      <c r="K30" s="222"/>
      <c r="L30" s="575"/>
      <c r="M30" s="222"/>
      <c r="N30" s="575"/>
      <c r="O30" s="222"/>
      <c r="P30" s="575"/>
      <c r="Q30" s="222"/>
      <c r="R30" s="575"/>
      <c r="S30" s="222"/>
      <c r="T30" s="575"/>
      <c r="U30" s="222"/>
      <c r="V30" s="575"/>
      <c r="X30" s="310"/>
      <c r="Y30" s="310"/>
      <c r="Z30" s="306"/>
      <c r="AA30" s="955">
        <v>44804</v>
      </c>
      <c r="AB30" s="953">
        <v>19988</v>
      </c>
      <c r="AC30" s="953">
        <v>21716</v>
      </c>
      <c r="AD30" s="310"/>
      <c r="AE30" s="310"/>
      <c r="AF30" s="306"/>
      <c r="AG30" s="307"/>
      <c r="AH30" s="956"/>
    </row>
    <row r="31" spans="1:34" s="252" customFormat="1" x14ac:dyDescent="0.15">
      <c r="B31" s="253" t="s">
        <v>3</v>
      </c>
      <c r="C31" s="212"/>
      <c r="D31" s="806">
        <v>1850208</v>
      </c>
      <c r="E31" s="212"/>
      <c r="F31" s="254">
        <v>28835</v>
      </c>
      <c r="G31" s="255">
        <v>1.5584734256905171</v>
      </c>
      <c r="H31" s="212"/>
      <c r="I31" s="254">
        <v>20499</v>
      </c>
      <c r="J31" s="255">
        <v>1.1079294868468841</v>
      </c>
      <c r="K31" s="254">
        <v>16633</v>
      </c>
      <c r="L31" s="255">
        <v>81.140543441143478</v>
      </c>
      <c r="M31" s="254">
        <v>417</v>
      </c>
      <c r="N31" s="255">
        <v>2.0342455729547781</v>
      </c>
      <c r="O31" s="254">
        <v>129</v>
      </c>
      <c r="P31" s="255">
        <v>0.62929899019464364</v>
      </c>
      <c r="Q31" s="254">
        <v>640</v>
      </c>
      <c r="R31" s="255">
        <v>3.1221035172447436</v>
      </c>
      <c r="S31" s="254">
        <v>179</v>
      </c>
      <c r="T31" s="255">
        <v>0.87321332747938918</v>
      </c>
      <c r="U31" s="254">
        <v>2501</v>
      </c>
      <c r="V31" s="255">
        <v>12.200595150982975</v>
      </c>
      <c r="X31" s="306"/>
      <c r="Y31" s="306"/>
      <c r="Z31" s="310"/>
      <c r="AA31" s="955">
        <v>44834</v>
      </c>
      <c r="AB31" s="953">
        <v>27552</v>
      </c>
      <c r="AC31" s="953">
        <v>21574</v>
      </c>
      <c r="AD31" s="306"/>
      <c r="AE31" s="306"/>
      <c r="AF31" s="310"/>
      <c r="AG31" s="310"/>
      <c r="AH31" s="439"/>
    </row>
    <row r="32" spans="1:34" s="257" customFormat="1" ht="6.75" customHeight="1" x14ac:dyDescent="0.2">
      <c r="B32" s="258" t="s">
        <v>42</v>
      </c>
      <c r="C32" s="259"/>
      <c r="E32" s="259"/>
      <c r="AA32" s="955">
        <v>44865</v>
      </c>
      <c r="AB32" s="953">
        <v>29104</v>
      </c>
      <c r="AC32" s="953">
        <v>17287</v>
      </c>
    </row>
    <row r="33" spans="2:29" s="252" customFormat="1" x14ac:dyDescent="0.2">
      <c r="B33" s="1097" t="s">
        <v>399</v>
      </c>
      <c r="C33" s="1097"/>
      <c r="D33" s="1097"/>
      <c r="E33" s="1097"/>
      <c r="F33" s="1097"/>
      <c r="G33" s="1097"/>
      <c r="H33" s="1097"/>
      <c r="I33" s="1097"/>
      <c r="J33" s="1097"/>
      <c r="K33" s="1097"/>
      <c r="L33" s="1097"/>
      <c r="M33" s="1097"/>
      <c r="N33" s="1097"/>
      <c r="O33" s="1097"/>
      <c r="P33" s="1097"/>
      <c r="Q33" s="1097"/>
      <c r="R33" s="1097"/>
      <c r="S33" s="1097"/>
      <c r="T33" s="1097"/>
      <c r="U33" s="1097"/>
      <c r="V33" s="1097"/>
      <c r="AA33" s="955">
        <v>44895</v>
      </c>
      <c r="AB33" s="953">
        <v>30634</v>
      </c>
      <c r="AC33" s="953">
        <v>17693</v>
      </c>
    </row>
    <row r="34" spans="2:29" s="252" customFormat="1" ht="9" customHeight="1" x14ac:dyDescent="0.2">
      <c r="B34" s="1097"/>
      <c r="C34" s="1097"/>
      <c r="D34" s="1097"/>
      <c r="E34" s="1097"/>
      <c r="F34" s="1097"/>
      <c r="G34" s="1097"/>
      <c r="H34" s="1097"/>
      <c r="I34" s="1097"/>
      <c r="J34" s="1097"/>
      <c r="K34" s="1097"/>
      <c r="L34" s="1097"/>
      <c r="M34" s="1097"/>
      <c r="N34" s="1097"/>
      <c r="O34" s="1097"/>
      <c r="P34" s="1097"/>
      <c r="Q34" s="1097"/>
      <c r="R34" s="1097"/>
      <c r="S34" s="1097"/>
      <c r="T34" s="1097"/>
      <c r="U34" s="1097"/>
      <c r="V34" s="1097"/>
      <c r="AA34" s="955">
        <v>44926</v>
      </c>
      <c r="AB34" s="953">
        <v>28835</v>
      </c>
      <c r="AC34" s="953">
        <v>20499</v>
      </c>
    </row>
    <row r="35" spans="2:29" x14ac:dyDescent="0.2">
      <c r="B35" s="1075"/>
      <c r="C35" s="1075"/>
      <c r="D35" s="1075"/>
      <c r="E35" s="263"/>
      <c r="F35" s="263"/>
      <c r="AA35" s="955"/>
      <c r="AB35" s="953"/>
      <c r="AC35" s="953"/>
    </row>
    <row r="36" spans="2:29" x14ac:dyDescent="0.2">
      <c r="B36" s="1076"/>
      <c r="C36" s="1076"/>
      <c r="D36" s="1076"/>
      <c r="E36" s="263"/>
      <c r="F36" s="263"/>
      <c r="AB36" s="953"/>
      <c r="AC36" s="953"/>
    </row>
  </sheetData>
  <mergeCells count="19">
    <mergeCell ref="B33:V34"/>
    <mergeCell ref="B35:D35"/>
    <mergeCell ref="B36:D36"/>
    <mergeCell ref="K9:L9"/>
    <mergeCell ref="M9:N9"/>
    <mergeCell ref="O9:P9"/>
    <mergeCell ref="Q9:R9"/>
    <mergeCell ref="S9:T9"/>
    <mergeCell ref="U9:V9"/>
    <mergeCell ref="B2:C2"/>
    <mergeCell ref="B3:C3"/>
    <mergeCell ref="A4:U4"/>
    <mergeCell ref="B5:V5"/>
    <mergeCell ref="B7:B10"/>
    <mergeCell ref="D7:D9"/>
    <mergeCell ref="F7:G7"/>
    <mergeCell ref="F8:G9"/>
    <mergeCell ref="I8:J9"/>
    <mergeCell ref="K8:V8"/>
  </mergeCells>
  <printOptions horizontalCentered="1"/>
  <pageMargins left="0" right="0" top="0.43307086614173229" bottom="0.43307086614173229" header="0" footer="0"/>
  <pageSetup paperSize="9" scale="75"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69"/>
      <c r="C3" s="1069"/>
      <c r="D3" s="1069"/>
      <c r="E3" s="1069"/>
      <c r="F3" s="1069"/>
      <c r="G3" s="1069"/>
      <c r="H3" s="1069"/>
      <c r="I3" s="1069"/>
      <c r="J3" s="1069"/>
      <c r="K3" s="1069"/>
      <c r="L3" s="45"/>
      <c r="M3" s="45"/>
      <c r="W3" s="89"/>
      <c r="AA3" s="89"/>
      <c r="AD3" s="88"/>
    </row>
    <row r="4" spans="2:32" s="7" customFormat="1" ht="2.25" customHeight="1" x14ac:dyDescent="0.2">
      <c r="B4" s="1038"/>
      <c r="C4" s="1038"/>
      <c r="D4" s="1038"/>
      <c r="E4" s="1038"/>
      <c r="F4" s="1038"/>
      <c r="G4" s="1038"/>
      <c r="H4" s="1038"/>
      <c r="I4" s="1038"/>
      <c r="J4" s="1038"/>
      <c r="K4" s="1038"/>
      <c r="L4" s="1038"/>
      <c r="M4" s="1038"/>
      <c r="N4" s="1038"/>
      <c r="O4" s="1038"/>
      <c r="P4" s="1038"/>
      <c r="Q4" s="1038"/>
      <c r="R4" s="1038"/>
      <c r="S4" s="1038"/>
      <c r="T4" s="1038"/>
      <c r="U4" s="1038"/>
      <c r="V4" s="1038"/>
      <c r="W4" s="1038"/>
      <c r="X4" s="1038"/>
      <c r="Y4" s="1038"/>
      <c r="Z4" s="1038"/>
      <c r="AA4" s="1038"/>
      <c r="AB4" s="1038"/>
      <c r="AC4" s="1038"/>
      <c r="AD4" s="1038"/>
    </row>
    <row r="5" spans="2:32" s="7" customFormat="1" ht="16.5" customHeight="1" x14ac:dyDescent="0.2">
      <c r="B5" s="1038" t="s">
        <v>422</v>
      </c>
      <c r="C5" s="1038"/>
      <c r="D5" s="1038"/>
      <c r="E5" s="1038"/>
      <c r="F5" s="1038"/>
      <c r="G5" s="1038"/>
      <c r="H5" s="1038"/>
      <c r="I5" s="1038"/>
      <c r="J5" s="1038"/>
      <c r="K5" s="1038"/>
      <c r="L5" s="1038"/>
      <c r="M5" s="1038"/>
      <c r="N5" s="1038"/>
      <c r="O5" s="1038"/>
      <c r="P5" s="1038"/>
      <c r="Q5" s="1038"/>
      <c r="R5" s="1038"/>
      <c r="S5" s="1038"/>
      <c r="T5" s="1038"/>
      <c r="U5" s="1038"/>
      <c r="V5" s="1038"/>
      <c r="W5" s="1038"/>
      <c r="X5" s="1038"/>
      <c r="Y5" s="1038"/>
      <c r="Z5" s="1038"/>
      <c r="AA5" s="1038"/>
      <c r="AB5" s="1038"/>
      <c r="AC5" s="1038"/>
      <c r="AD5" s="1038"/>
    </row>
    <row r="6" spans="2:32" s="7" customFormat="1" ht="14.25" customHeight="1" x14ac:dyDescent="0.2">
      <c r="B6" s="1056" t="str">
        <f>porsaad!B6</f>
        <v>Situación a 31 de diciembre de 2022</v>
      </c>
      <c r="C6" s="1056"/>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c r="AD6" s="8"/>
    </row>
    <row r="7" spans="2:32" s="7" customFormat="1" ht="5.25" customHeight="1" x14ac:dyDescent="0.2">
      <c r="AC7" s="87"/>
      <c r="AD7" s="86"/>
    </row>
    <row r="8" spans="2:32" s="83" customFormat="1" ht="21.75" customHeight="1" x14ac:dyDescent="0.2">
      <c r="B8" s="1101" t="s">
        <v>30</v>
      </c>
      <c r="C8" s="68"/>
      <c r="D8" s="1101" t="s">
        <v>120</v>
      </c>
      <c r="E8" s="1104" t="s">
        <v>29</v>
      </c>
      <c r="F8" s="1105"/>
      <c r="G8" s="1105"/>
      <c r="H8" s="1105"/>
      <c r="I8" s="1105"/>
      <c r="J8" s="1105"/>
      <c r="K8" s="1105"/>
      <c r="L8" s="1105"/>
      <c r="M8" s="1105"/>
      <c r="N8" s="1105"/>
      <c r="O8" s="1105"/>
      <c r="P8" s="1105"/>
      <c r="Q8" s="1105"/>
      <c r="R8" s="1105"/>
      <c r="S8" s="1105"/>
      <c r="T8" s="1105"/>
      <c r="U8" s="1105"/>
      <c r="V8" s="1105"/>
      <c r="W8" s="1105"/>
      <c r="X8" s="1105"/>
      <c r="Y8" s="1105"/>
      <c r="Z8" s="1105"/>
      <c r="AA8" s="1106"/>
      <c r="AB8" s="68"/>
      <c r="AC8" s="1107" t="s">
        <v>3</v>
      </c>
      <c r="AD8" s="1108"/>
    </row>
    <row r="9" spans="2:32" s="83" customFormat="1" ht="21.75" customHeight="1" x14ac:dyDescent="0.2">
      <c r="B9" s="1102"/>
      <c r="C9" s="68"/>
      <c r="D9" s="1102"/>
      <c r="E9" s="1098" t="s">
        <v>25</v>
      </c>
      <c r="F9" s="1099"/>
      <c r="G9" s="200"/>
      <c r="H9" s="1098" t="s">
        <v>24</v>
      </c>
      <c r="I9" s="1099"/>
      <c r="J9" s="200"/>
      <c r="K9" s="1098" t="s">
        <v>23</v>
      </c>
      <c r="L9" s="1099"/>
      <c r="M9" s="200"/>
      <c r="N9" s="1098" t="s">
        <v>22</v>
      </c>
      <c r="O9" s="1099"/>
      <c r="P9" s="200"/>
      <c r="Q9" s="1098" t="s">
        <v>21</v>
      </c>
      <c r="R9" s="1099"/>
      <c r="S9" s="200"/>
      <c r="T9" s="1098" t="s">
        <v>20</v>
      </c>
      <c r="U9" s="1099"/>
      <c r="V9" s="200"/>
      <c r="W9" s="1098" t="s">
        <v>19</v>
      </c>
      <c r="X9" s="1099"/>
      <c r="Y9" s="200"/>
      <c r="Z9" s="1098" t="s">
        <v>18</v>
      </c>
      <c r="AA9" s="1099"/>
      <c r="AB9" s="68"/>
      <c r="AC9" s="1109"/>
      <c r="AD9" s="1110"/>
    </row>
    <row r="10" spans="2:32" s="83" customFormat="1" ht="21.75" customHeight="1" x14ac:dyDescent="0.2">
      <c r="B10" s="1103"/>
      <c r="D10" s="1103"/>
      <c r="E10" s="38" t="s">
        <v>12</v>
      </c>
      <c r="F10" s="199" t="s">
        <v>28</v>
      </c>
      <c r="G10" s="201"/>
      <c r="H10" s="38" t="s">
        <v>12</v>
      </c>
      <c r="I10" s="199" t="s">
        <v>28</v>
      </c>
      <c r="J10" s="201"/>
      <c r="K10" s="38" t="s">
        <v>12</v>
      </c>
      <c r="L10" s="199" t="s">
        <v>28</v>
      </c>
      <c r="M10" s="201"/>
      <c r="N10" s="38" t="s">
        <v>12</v>
      </c>
      <c r="O10" s="199" t="s">
        <v>28</v>
      </c>
      <c r="P10" s="201"/>
      <c r="Q10" s="38" t="s">
        <v>12</v>
      </c>
      <c r="R10" s="199" t="s">
        <v>28</v>
      </c>
      <c r="S10" s="201"/>
      <c r="T10" s="38" t="s">
        <v>12</v>
      </c>
      <c r="U10" s="199" t="s">
        <v>28</v>
      </c>
      <c r="V10" s="201"/>
      <c r="W10" s="38" t="s">
        <v>12</v>
      </c>
      <c r="X10" s="199" t="s">
        <v>28</v>
      </c>
      <c r="Y10" s="201"/>
      <c r="Z10" s="38" t="s">
        <v>12</v>
      </c>
      <c r="AA10" s="199"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27" t="s">
        <v>27</v>
      </c>
      <c r="D12" s="418" t="s">
        <v>34</v>
      </c>
      <c r="E12" s="77">
        <v>601</v>
      </c>
      <c r="F12" s="76">
        <v>0.22599762345261196</v>
      </c>
      <c r="G12" s="74"/>
      <c r="H12" s="77">
        <v>9647</v>
      </c>
      <c r="I12" s="76">
        <v>3.627619090594588</v>
      </c>
      <c r="J12" s="74"/>
      <c r="K12" s="77">
        <v>6098</v>
      </c>
      <c r="L12" s="76">
        <v>2.2930674006888978</v>
      </c>
      <c r="M12" s="74"/>
      <c r="N12" s="77">
        <v>9438</v>
      </c>
      <c r="O12" s="76">
        <v>3.549027570957989</v>
      </c>
      <c r="P12" s="74"/>
      <c r="Q12" s="77">
        <v>8435</v>
      </c>
      <c r="R12" s="76">
        <v>3.1718634838981394</v>
      </c>
      <c r="S12" s="74"/>
      <c r="T12" s="77">
        <v>11517</v>
      </c>
      <c r="U12" s="76">
        <v>4.3308063715536305</v>
      </c>
      <c r="V12" s="74"/>
      <c r="W12" s="77">
        <v>39873</v>
      </c>
      <c r="X12" s="76">
        <v>14.993682595550743</v>
      </c>
      <c r="Y12" s="74"/>
      <c r="Z12" s="77">
        <v>180323</v>
      </c>
      <c r="AA12" s="76">
        <f t="shared" ref="AA12:AA21" si="0">Z12*100/$AC12</f>
        <v>67.807935863303399</v>
      </c>
      <c r="AB12" s="66"/>
      <c r="AC12" s="153">
        <f t="shared" ref="AC12:AD15" si="1">E12+H12+K12+N12+Q12+T12+W12+Z12</f>
        <v>265932</v>
      </c>
      <c r="AD12" s="75">
        <f t="shared" si="1"/>
        <v>100</v>
      </c>
      <c r="AF12" s="426"/>
    </row>
    <row r="13" spans="2:32" s="73" customFormat="1" ht="21" customHeight="1" x14ac:dyDescent="0.2">
      <c r="B13" s="1128"/>
      <c r="D13" s="419" t="s">
        <v>52</v>
      </c>
      <c r="E13" s="416">
        <v>680</v>
      </c>
      <c r="F13" s="417">
        <v>0.19273939366454276</v>
      </c>
      <c r="G13" s="74"/>
      <c r="H13" s="416">
        <v>10550</v>
      </c>
      <c r="I13" s="417">
        <v>2.9902950046484205</v>
      </c>
      <c r="J13" s="74"/>
      <c r="K13" s="416">
        <v>7635</v>
      </c>
      <c r="L13" s="417">
        <v>2.1640665744540941</v>
      </c>
      <c r="M13" s="74"/>
      <c r="N13" s="416">
        <v>11783</v>
      </c>
      <c r="O13" s="417">
        <v>3.339776875807805</v>
      </c>
      <c r="P13" s="74"/>
      <c r="Q13" s="416">
        <v>13025</v>
      </c>
      <c r="R13" s="417">
        <v>3.6918097095303963</v>
      </c>
      <c r="S13" s="74"/>
      <c r="T13" s="416">
        <v>20346</v>
      </c>
      <c r="U13" s="417">
        <v>5.7668760345570398</v>
      </c>
      <c r="V13" s="74"/>
      <c r="W13" s="416">
        <v>65399</v>
      </c>
      <c r="X13" s="417">
        <v>18.536711185687398</v>
      </c>
      <c r="Y13" s="74"/>
      <c r="Z13" s="416">
        <v>223390</v>
      </c>
      <c r="AA13" s="417">
        <f t="shared" si="0"/>
        <v>63.317725221650299</v>
      </c>
      <c r="AB13" s="66"/>
      <c r="AC13" s="157">
        <f t="shared" si="1"/>
        <v>352808</v>
      </c>
      <c r="AD13" s="182">
        <f t="shared" si="1"/>
        <v>100</v>
      </c>
      <c r="AF13" s="426"/>
    </row>
    <row r="14" spans="2:32" s="73" customFormat="1" ht="21" customHeight="1" x14ac:dyDescent="0.2">
      <c r="B14" s="1128"/>
      <c r="D14" s="419" t="s">
        <v>53</v>
      </c>
      <c r="E14" s="416">
        <v>271</v>
      </c>
      <c r="F14" s="417">
        <v>8.2870056082539806E-2</v>
      </c>
      <c r="G14" s="74"/>
      <c r="H14" s="416">
        <v>7274</v>
      </c>
      <c r="I14" s="417">
        <v>2.224342390938725</v>
      </c>
      <c r="J14" s="74"/>
      <c r="K14" s="416">
        <v>6498</v>
      </c>
      <c r="L14" s="417">
        <v>1.9870465845916738</v>
      </c>
      <c r="M14" s="74"/>
      <c r="N14" s="416">
        <v>9735</v>
      </c>
      <c r="O14" s="417">
        <v>2.976900354108948</v>
      </c>
      <c r="P14" s="74"/>
      <c r="Q14" s="416">
        <v>12409</v>
      </c>
      <c r="R14" s="417">
        <v>3.794592346598658</v>
      </c>
      <c r="S14" s="74"/>
      <c r="T14" s="416">
        <v>21383</v>
      </c>
      <c r="U14" s="417">
        <v>6.5387837978337586</v>
      </c>
      <c r="V14" s="74"/>
      <c r="W14" s="416">
        <v>77550</v>
      </c>
      <c r="X14" s="417">
        <v>23.714290956461113</v>
      </c>
      <c r="Y14" s="74"/>
      <c r="Z14" s="416">
        <v>191898</v>
      </c>
      <c r="AA14" s="417">
        <f t="shared" si="0"/>
        <v>58.681173513384586</v>
      </c>
      <c r="AB14" s="66"/>
      <c r="AC14" s="157">
        <f t="shared" si="1"/>
        <v>327018</v>
      </c>
      <c r="AD14" s="182">
        <f t="shared" si="1"/>
        <v>100</v>
      </c>
      <c r="AF14" s="426"/>
    </row>
    <row r="15" spans="2:32" s="73" customFormat="1" ht="21" customHeight="1" x14ac:dyDescent="0.2">
      <c r="B15" s="1128"/>
      <c r="D15" s="419" t="s">
        <v>121</v>
      </c>
      <c r="E15" s="416">
        <v>511</v>
      </c>
      <c r="F15" s="417">
        <v>0.22851980877677058</v>
      </c>
      <c r="G15" s="74"/>
      <c r="H15" s="416">
        <v>9702</v>
      </c>
      <c r="I15" s="417">
        <v>4.3387459584192332</v>
      </c>
      <c r="J15" s="74"/>
      <c r="K15" s="416">
        <v>3991</v>
      </c>
      <c r="L15" s="417">
        <v>1.7847799546537992</v>
      </c>
      <c r="M15" s="74"/>
      <c r="N15" s="416">
        <v>5253</v>
      </c>
      <c r="O15" s="417">
        <v>2.3491478581298941</v>
      </c>
      <c r="P15" s="74"/>
      <c r="Q15" s="416">
        <v>7678</v>
      </c>
      <c r="R15" s="417">
        <v>3.4336107471390305</v>
      </c>
      <c r="S15" s="74"/>
      <c r="T15" s="416">
        <v>15275</v>
      </c>
      <c r="U15" s="417">
        <v>6.8309981977791985</v>
      </c>
      <c r="V15" s="74"/>
      <c r="W15" s="416">
        <v>64406</v>
      </c>
      <c r="X15" s="417">
        <v>28.802439929699972</v>
      </c>
      <c r="Y15" s="74"/>
      <c r="Z15" s="416">
        <v>116797</v>
      </c>
      <c r="AA15" s="417">
        <f t="shared" si="0"/>
        <v>52.231757545402104</v>
      </c>
      <c r="AB15" s="66"/>
      <c r="AC15" s="157">
        <f t="shared" si="1"/>
        <v>223613</v>
      </c>
      <c r="AD15" s="182">
        <f t="shared" si="1"/>
        <v>100</v>
      </c>
      <c r="AF15" s="426"/>
    </row>
    <row r="16" spans="2:32" s="73" customFormat="1" ht="21" customHeight="1" x14ac:dyDescent="0.2">
      <c r="B16" s="1129"/>
      <c r="D16" s="422" t="s">
        <v>71</v>
      </c>
      <c r="E16" s="420">
        <f>SUM(E12:E15)</f>
        <v>2063</v>
      </c>
      <c r="F16" s="421">
        <f t="shared" ref="F13:F21" si="2">E16*100/$AC16</f>
        <v>0.17641963072455191</v>
      </c>
      <c r="G16" s="74"/>
      <c r="H16" s="420">
        <f>SUM(H12:H15)</f>
        <v>37173</v>
      </c>
      <c r="I16" s="421">
        <f t="shared" ref="I12:I21" si="3">H16*100/$AC16</f>
        <v>3.1788884793619818</v>
      </c>
      <c r="J16" s="74"/>
      <c r="K16" s="420">
        <f>SUM(K12:K15)</f>
        <v>24222</v>
      </c>
      <c r="L16" s="421">
        <f t="shared" ref="L12:L21" si="4">K16*100/$AC16</f>
        <v>2.071369992927822</v>
      </c>
      <c r="M16" s="74"/>
      <c r="N16" s="420">
        <f>SUM(N12:N15)</f>
        <v>36209</v>
      </c>
      <c r="O16" s="421">
        <f t="shared" ref="O12:O21" si="5">N16*100/$AC16</f>
        <v>3.0964509980151722</v>
      </c>
      <c r="P16" s="74"/>
      <c r="Q16" s="420">
        <f>SUM(Q12:Q15)</f>
        <v>41547</v>
      </c>
      <c r="R16" s="421">
        <f t="shared" ref="R12:R21" si="6">Q16*100/$AC16</f>
        <v>3.5529357235642069</v>
      </c>
      <c r="S16" s="74"/>
      <c r="T16" s="420">
        <f>SUM(T12:T15)</f>
        <v>68521</v>
      </c>
      <c r="U16" s="421">
        <f t="shared" ref="U12:U21" si="7">T16*100/$AC16</f>
        <v>5.8596459122040825</v>
      </c>
      <c r="V16" s="74"/>
      <c r="W16" s="420">
        <f>SUM(W12:W15)</f>
        <v>247228</v>
      </c>
      <c r="X16" s="421">
        <f t="shared" ref="X12:X21" si="8">W16*100/$AC16</f>
        <v>21.141964355196084</v>
      </c>
      <c r="Y16" s="74"/>
      <c r="Z16" s="420">
        <f>SUM(Z12:Z15)</f>
        <v>712408</v>
      </c>
      <c r="AA16" s="421">
        <f t="shared" si="0"/>
        <v>60.922324908006097</v>
      </c>
      <c r="AB16" s="66"/>
      <c r="AC16" s="423">
        <f>SUM(AC12:AC15)</f>
        <v>1169371</v>
      </c>
      <c r="AD16" s="425">
        <f t="shared" ref="AD16:AD21" si="9">F16+I16+L16+O16+R16+U16+X16+AA16</f>
        <v>100</v>
      </c>
      <c r="AF16" s="426"/>
    </row>
    <row r="17" spans="2:32" s="73" customFormat="1" ht="21" customHeight="1" x14ac:dyDescent="0.2">
      <c r="B17" s="1127" t="s">
        <v>26</v>
      </c>
      <c r="D17" s="418" t="s">
        <v>34</v>
      </c>
      <c r="E17" s="77">
        <v>788</v>
      </c>
      <c r="F17" s="76">
        <v>0.52985832341530004</v>
      </c>
      <c r="G17" s="74"/>
      <c r="H17" s="77">
        <v>19716</v>
      </c>
      <c r="I17" s="76">
        <v>13.257216630020373</v>
      </c>
      <c r="J17" s="74"/>
      <c r="K17" s="77">
        <v>9151</v>
      </c>
      <c r="L17" s="76">
        <v>6.1532151238241246</v>
      </c>
      <c r="M17" s="74"/>
      <c r="N17" s="77">
        <v>11571</v>
      </c>
      <c r="O17" s="76">
        <v>7.780445000302584</v>
      </c>
      <c r="P17" s="74"/>
      <c r="Q17" s="77">
        <v>9713</v>
      </c>
      <c r="R17" s="76">
        <v>6.5311090042294531</v>
      </c>
      <c r="S17" s="74"/>
      <c r="T17" s="77">
        <v>12659</v>
      </c>
      <c r="U17" s="76">
        <v>8.5120260356780229</v>
      </c>
      <c r="V17" s="74"/>
      <c r="W17" s="77">
        <v>29073</v>
      </c>
      <c r="X17" s="76">
        <v>19.548948016057128</v>
      </c>
      <c r="Y17" s="74"/>
      <c r="Z17" s="77">
        <v>56048</v>
      </c>
      <c r="AA17" s="76">
        <f t="shared" si="0"/>
        <v>37.687181866473011</v>
      </c>
      <c r="AB17" s="66"/>
      <c r="AC17" s="153">
        <f>E17+H17+K17+N17+Q17+T17+W17+Z17</f>
        <v>148719</v>
      </c>
      <c r="AD17" s="75">
        <f t="shared" si="9"/>
        <v>100</v>
      </c>
      <c r="AF17" s="426"/>
    </row>
    <row r="18" spans="2:32" s="73" customFormat="1" ht="21" customHeight="1" x14ac:dyDescent="0.2">
      <c r="B18" s="1128"/>
      <c r="D18" s="419" t="s">
        <v>52</v>
      </c>
      <c r="E18" s="416">
        <v>968</v>
      </c>
      <c r="F18" s="417">
        <v>0.46580787350044028</v>
      </c>
      <c r="G18" s="74"/>
      <c r="H18" s="416">
        <v>25063</v>
      </c>
      <c r="I18" s="417">
        <v>12.060478030518116</v>
      </c>
      <c r="J18" s="74"/>
      <c r="K18" s="416">
        <v>11586</v>
      </c>
      <c r="L18" s="417">
        <v>5.5752582875786167</v>
      </c>
      <c r="M18" s="74"/>
      <c r="N18" s="416">
        <v>15757</v>
      </c>
      <c r="O18" s="417">
        <v>7.5823705193661546</v>
      </c>
      <c r="P18" s="74"/>
      <c r="Q18" s="416">
        <v>15578</v>
      </c>
      <c r="R18" s="417">
        <v>7.4962345592870445</v>
      </c>
      <c r="S18" s="74"/>
      <c r="T18" s="416">
        <v>22253</v>
      </c>
      <c r="U18" s="417">
        <v>10.708287819220349</v>
      </c>
      <c r="V18" s="74"/>
      <c r="W18" s="416">
        <v>42509</v>
      </c>
      <c r="X18" s="417">
        <v>20.455606296105596</v>
      </c>
      <c r="Y18" s="74"/>
      <c r="Z18" s="416">
        <v>74097</v>
      </c>
      <c r="AA18" s="417">
        <f t="shared" si="0"/>
        <v>35.65595661442368</v>
      </c>
      <c r="AB18" s="66"/>
      <c r="AC18" s="157">
        <f>E18+H18+K18+N18+Q18+T18+W18+Z18</f>
        <v>207811</v>
      </c>
      <c r="AD18" s="182">
        <f t="shared" si="9"/>
        <v>100</v>
      </c>
      <c r="AF18" s="426"/>
    </row>
    <row r="19" spans="2:32" s="73" customFormat="1" ht="21" customHeight="1" x14ac:dyDescent="0.2">
      <c r="B19" s="1128"/>
      <c r="D19" s="419" t="s">
        <v>53</v>
      </c>
      <c r="E19" s="416">
        <v>343</v>
      </c>
      <c r="F19" s="417">
        <v>0.18189338820185394</v>
      </c>
      <c r="G19" s="74"/>
      <c r="H19" s="416">
        <v>15923</v>
      </c>
      <c r="I19" s="417">
        <v>8.4439895636679889</v>
      </c>
      <c r="J19" s="74"/>
      <c r="K19" s="416">
        <v>10833</v>
      </c>
      <c r="L19" s="417">
        <v>5.7447553189232758</v>
      </c>
      <c r="M19" s="74"/>
      <c r="N19" s="416">
        <v>13968</v>
      </c>
      <c r="O19" s="417">
        <v>7.4072502810597545</v>
      </c>
      <c r="P19" s="74"/>
      <c r="Q19" s="416">
        <v>14890</v>
      </c>
      <c r="R19" s="417">
        <v>7.8961881933691114</v>
      </c>
      <c r="S19" s="74"/>
      <c r="T19" s="416">
        <v>21256</v>
      </c>
      <c r="U19" s="417">
        <v>11.272087054281654</v>
      </c>
      <c r="V19" s="74"/>
      <c r="W19" s="416">
        <v>39887</v>
      </c>
      <c r="X19" s="417">
        <v>21.152132872324628</v>
      </c>
      <c r="Y19" s="74"/>
      <c r="Z19" s="416">
        <v>71472</v>
      </c>
      <c r="AA19" s="417">
        <f t="shared" si="0"/>
        <v>37.901703328171735</v>
      </c>
      <c r="AB19" s="66"/>
      <c r="AC19" s="157">
        <f>E19+H19+K19+N19+Q19+T19+W19+Z19</f>
        <v>188572</v>
      </c>
      <c r="AD19" s="182">
        <f t="shared" si="9"/>
        <v>100</v>
      </c>
      <c r="AF19" s="426"/>
    </row>
    <row r="20" spans="2:32" s="73" customFormat="1" ht="21" customHeight="1" x14ac:dyDescent="0.2">
      <c r="B20" s="1128"/>
      <c r="D20" s="419" t="s">
        <v>121</v>
      </c>
      <c r="E20" s="416">
        <v>664</v>
      </c>
      <c r="F20" s="417">
        <v>0.48918849228275685</v>
      </c>
      <c r="G20" s="74"/>
      <c r="H20" s="416">
        <v>13262</v>
      </c>
      <c r="I20" s="417">
        <v>9.7705087118281941</v>
      </c>
      <c r="J20" s="74"/>
      <c r="K20" s="416">
        <v>6192</v>
      </c>
      <c r="L20" s="417">
        <v>4.5618300364681179</v>
      </c>
      <c r="M20" s="74"/>
      <c r="N20" s="416">
        <v>6329</v>
      </c>
      <c r="O20" s="417">
        <v>4.6627619994842888</v>
      </c>
      <c r="P20" s="74"/>
      <c r="Q20" s="416">
        <v>7434</v>
      </c>
      <c r="R20" s="417">
        <v>5.47684827052713</v>
      </c>
      <c r="S20" s="74"/>
      <c r="T20" s="416">
        <v>13201</v>
      </c>
      <c r="U20" s="417">
        <v>9.7255682027480024</v>
      </c>
      <c r="V20" s="74"/>
      <c r="W20" s="416">
        <v>31744</v>
      </c>
      <c r="X20" s="417">
        <v>23.38674623346963</v>
      </c>
      <c r="Y20" s="74"/>
      <c r="Z20" s="416">
        <v>56909</v>
      </c>
      <c r="AA20" s="417">
        <f t="shared" si="0"/>
        <v>41.92654805319188</v>
      </c>
      <c r="AB20" s="66"/>
      <c r="AC20" s="157">
        <f>E20+H20+K20+N20+Q20+T20+W20+Z20</f>
        <v>135735</v>
      </c>
      <c r="AD20" s="182">
        <f t="shared" si="9"/>
        <v>100</v>
      </c>
      <c r="AF20" s="426"/>
    </row>
    <row r="21" spans="2:32" s="73" customFormat="1" ht="21" customHeight="1" x14ac:dyDescent="0.2">
      <c r="B21" s="1129"/>
      <c r="D21" s="422" t="s">
        <v>71</v>
      </c>
      <c r="E21" s="420">
        <f>SUM(E17:E20)</f>
        <v>2763</v>
      </c>
      <c r="F21" s="421">
        <f t="shared" si="2"/>
        <v>0.40582400780216116</v>
      </c>
      <c r="G21" s="74"/>
      <c r="H21" s="420">
        <f>SUM(H17:H20)</f>
        <v>73964</v>
      </c>
      <c r="I21" s="421">
        <f t="shared" si="3"/>
        <v>10.86368690303259</v>
      </c>
      <c r="J21" s="74"/>
      <c r="K21" s="420">
        <f>SUM(K17:K20)</f>
        <v>37762</v>
      </c>
      <c r="L21" s="421">
        <f t="shared" si="4"/>
        <v>5.5464083179968187</v>
      </c>
      <c r="M21" s="74"/>
      <c r="N21" s="420">
        <f>SUM(N17:N20)</f>
        <v>47625</v>
      </c>
      <c r="O21" s="421">
        <f t="shared" si="5"/>
        <v>6.99506636683964</v>
      </c>
      <c r="P21" s="74"/>
      <c r="Q21" s="420">
        <f>SUM(Q17:Q20)</f>
        <v>47615</v>
      </c>
      <c r="R21" s="421">
        <f t="shared" si="6"/>
        <v>6.9935975865001465</v>
      </c>
      <c r="S21" s="74"/>
      <c r="T21" s="420">
        <f>SUM(T17:T20)</f>
        <v>69369</v>
      </c>
      <c r="U21" s="421">
        <f t="shared" si="7"/>
        <v>10.18878233703515</v>
      </c>
      <c r="V21" s="74"/>
      <c r="W21" s="420">
        <f>SUM(W17:W20)</f>
        <v>143213</v>
      </c>
      <c r="X21" s="421">
        <f t="shared" si="8"/>
        <v>21.034843875993815</v>
      </c>
      <c r="Y21" s="74"/>
      <c r="Z21" s="420">
        <f>SUM(Z17:Z20)</f>
        <v>258526</v>
      </c>
      <c r="AA21" s="421">
        <f t="shared" si="0"/>
        <v>37.971790604799679</v>
      </c>
      <c r="AB21" s="66"/>
      <c r="AC21" s="423">
        <f>SUM(AC17:AC20)</f>
        <v>680837</v>
      </c>
      <c r="AD21" s="425">
        <f t="shared" si="9"/>
        <v>100</v>
      </c>
      <c r="AF21" s="426"/>
    </row>
    <row r="22" spans="2:32" s="70" customFormat="1" ht="3" customHeight="1" x14ac:dyDescent="0.2">
      <c r="B22" s="424"/>
      <c r="C22" s="68"/>
      <c r="D22" s="66"/>
      <c r="E22" s="71"/>
      <c r="F22" s="72"/>
      <c r="G22" s="66"/>
      <c r="H22" s="71"/>
      <c r="I22" s="72"/>
      <c r="J22" s="66"/>
      <c r="K22" s="71"/>
      <c r="L22" s="72"/>
      <c r="M22" s="66"/>
      <c r="N22" s="71"/>
      <c r="O22" s="72"/>
      <c r="P22" s="66"/>
      <c r="Q22" s="71"/>
      <c r="R22" s="72"/>
      <c r="S22" s="66"/>
      <c r="T22" s="71"/>
      <c r="U22" s="72"/>
      <c r="V22" s="66"/>
      <c r="W22" s="71"/>
      <c r="X22" s="72"/>
      <c r="Y22" s="66"/>
      <c r="Z22" s="71"/>
      <c r="AA22" s="72"/>
      <c r="AB22" s="66"/>
      <c r="AC22" s="71"/>
      <c r="AD22" s="64"/>
    </row>
    <row r="23" spans="2:32" s="63" customFormat="1" ht="18" customHeight="1" x14ac:dyDescent="0.2">
      <c r="B23" s="1104" t="s">
        <v>3</v>
      </c>
      <c r="C23" s="1105"/>
      <c r="D23" s="1106"/>
      <c r="E23" s="65">
        <f>E16+E21</f>
        <v>4826</v>
      </c>
      <c r="F23" s="67">
        <f>E23*100/$AC23</f>
        <v>0.26083553849080754</v>
      </c>
      <c r="G23" s="66"/>
      <c r="H23" s="65">
        <f>H16+H21</f>
        <v>111137</v>
      </c>
      <c r="I23" s="67">
        <f>H23*100/$AC23</f>
        <v>6.0067300541344544</v>
      </c>
      <c r="J23" s="66"/>
      <c r="K23" s="65">
        <f>K16+K21</f>
        <v>61984</v>
      </c>
      <c r="L23" s="67">
        <f>K23*100/$AC23</f>
        <v>3.3501098254898909</v>
      </c>
      <c r="M23" s="66"/>
      <c r="N23" s="65">
        <f>N16+N21</f>
        <v>83834</v>
      </c>
      <c r="O23" s="67">
        <f>N23*100/$AC23</f>
        <v>4.531058129680555</v>
      </c>
      <c r="P23" s="66"/>
      <c r="Q23" s="65">
        <f>Q16+Q21</f>
        <v>89162</v>
      </c>
      <c r="R23" s="67">
        <f>Q23*100/$AC23</f>
        <v>4.8190257527802283</v>
      </c>
      <c r="S23" s="66"/>
      <c r="T23" s="65">
        <f>T16+T21</f>
        <v>137890</v>
      </c>
      <c r="U23" s="67">
        <f>T23*100/$AC23</f>
        <v>7.4526755910686795</v>
      </c>
      <c r="V23" s="66"/>
      <c r="W23" s="65">
        <f>W16+W21</f>
        <v>390441</v>
      </c>
      <c r="X23" s="67">
        <f>W23*100/$AC23</f>
        <v>21.102546308306959</v>
      </c>
      <c r="Y23" s="66"/>
      <c r="Z23" s="65">
        <f>Z16+Z21</f>
        <v>970934</v>
      </c>
      <c r="AA23" s="67">
        <f>Z23*100/$AC23</f>
        <v>52.477018800048427</v>
      </c>
      <c r="AB23" s="66"/>
      <c r="AC23" s="65">
        <f>AC16+AC21</f>
        <v>1850208</v>
      </c>
      <c r="AD23" s="67">
        <f>F23+I23+L23+O23+R23+U23+X23+AA23</f>
        <v>100</v>
      </c>
    </row>
    <row r="24" spans="2:32" s="19" customFormat="1" ht="5.25" customHeight="1" x14ac:dyDescent="0.2">
      <c r="B24" s="62"/>
      <c r="C24" s="62"/>
      <c r="D24" s="62"/>
      <c r="E24" s="62"/>
      <c r="F24" s="62"/>
      <c r="G24" s="62"/>
      <c r="H24" s="62"/>
      <c r="I24" s="62"/>
      <c r="J24" s="62"/>
      <c r="K24" s="62"/>
      <c r="L24" s="62"/>
      <c r="M24" s="62"/>
      <c r="N24" s="62"/>
      <c r="O24" s="48"/>
      <c r="P24" s="48"/>
      <c r="AD24" s="56"/>
    </row>
    <row r="25" spans="2:32" s="19" customFormat="1" ht="5.25" customHeight="1" x14ac:dyDescent="0.2">
      <c r="B25" s="62"/>
      <c r="C25" s="62"/>
      <c r="D25" s="62"/>
      <c r="E25" s="62"/>
      <c r="F25" s="62"/>
      <c r="G25" s="62"/>
      <c r="H25" s="62"/>
      <c r="I25" s="62"/>
      <c r="J25" s="62"/>
      <c r="K25" s="62"/>
      <c r="L25" s="62"/>
      <c r="M25" s="62"/>
      <c r="N25" s="62"/>
      <c r="O25" s="48"/>
      <c r="P25" s="48"/>
      <c r="AD25" s="56"/>
    </row>
    <row r="26" spans="2:32" s="19" customFormat="1" ht="12.75" customHeight="1" x14ac:dyDescent="0.2">
      <c r="B26" s="48"/>
      <c r="C26" s="48"/>
      <c r="D26" s="48"/>
      <c r="E26" s="48"/>
      <c r="F26" s="48"/>
      <c r="G26" s="48"/>
      <c r="H26" s="48"/>
      <c r="I26" s="48"/>
      <c r="J26" s="48"/>
      <c r="K26" s="48"/>
      <c r="L26" s="48"/>
      <c r="M26" s="48"/>
      <c r="N26" s="48"/>
      <c r="O26" s="48"/>
      <c r="P26" s="48"/>
      <c r="AD26" s="56"/>
    </row>
    <row r="27" spans="2:32" s="57" customFormat="1" ht="24.75" customHeight="1" x14ac:dyDescent="0.2">
      <c r="B27" s="61"/>
      <c r="C27" s="61"/>
      <c r="D27" s="61"/>
      <c r="E27" s="61" t="s">
        <v>122</v>
      </c>
      <c r="F27" s="61" t="s">
        <v>24</v>
      </c>
      <c r="G27" s="61"/>
      <c r="H27" s="61" t="s">
        <v>23</v>
      </c>
      <c r="I27" s="61" t="s">
        <v>22</v>
      </c>
      <c r="J27" s="61"/>
      <c r="K27" s="61" t="s">
        <v>21</v>
      </c>
      <c r="L27" s="61" t="s">
        <v>20</v>
      </c>
      <c r="M27" s="61"/>
      <c r="N27" s="61" t="s">
        <v>19</v>
      </c>
      <c r="O27" s="61" t="s">
        <v>18</v>
      </c>
      <c r="P27" s="61"/>
      <c r="AD27" s="58"/>
    </row>
    <row r="28" spans="2:32" s="57" customFormat="1" ht="10.5" x14ac:dyDescent="0.2">
      <c r="B28" s="60"/>
      <c r="C28" s="60"/>
      <c r="D28" s="60"/>
      <c r="E28" s="60" t="e">
        <f>#REF!</f>
        <v>#REF!</v>
      </c>
      <c r="F28" s="59" t="e">
        <f>#REF!</f>
        <v>#REF!</v>
      </c>
      <c r="G28" s="59"/>
      <c r="H28" s="59" t="e">
        <f>#REF!</f>
        <v>#REF!</v>
      </c>
      <c r="I28" s="59" t="e">
        <f>#REF!</f>
        <v>#REF!</v>
      </c>
      <c r="J28" s="59"/>
      <c r="K28" s="59" t="e">
        <f>#REF!</f>
        <v>#REF!</v>
      </c>
      <c r="L28" s="59" t="e">
        <f>#REF!</f>
        <v>#REF!</v>
      </c>
      <c r="M28" s="59"/>
      <c r="N28" s="59" t="e">
        <f>#REF!</f>
        <v>#REF!</v>
      </c>
      <c r="O28" s="59" t="e">
        <f>#REF!</f>
        <v>#REF!</v>
      </c>
      <c r="P28" s="59"/>
      <c r="AD28" s="58"/>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B35" s="48"/>
      <c r="C35" s="48"/>
      <c r="D35" s="48"/>
      <c r="E35" s="48"/>
      <c r="F35" s="48"/>
      <c r="G35" s="48"/>
      <c r="H35" s="48"/>
      <c r="I35" s="48"/>
      <c r="J35" s="48"/>
      <c r="K35" s="48"/>
      <c r="L35" s="48"/>
      <c r="M35" s="48"/>
      <c r="N35" s="48"/>
      <c r="O35" s="48"/>
      <c r="P35" s="48"/>
      <c r="AD35" s="56"/>
    </row>
    <row r="36" spans="2:30" s="19" customFormat="1" x14ac:dyDescent="0.2">
      <c r="B36" s="48"/>
      <c r="C36" s="48"/>
      <c r="D36" s="48"/>
      <c r="E36" s="48"/>
      <c r="F36" s="48"/>
      <c r="G36" s="48"/>
      <c r="H36" s="48"/>
      <c r="I36" s="48"/>
      <c r="J36" s="48"/>
      <c r="K36" s="48"/>
      <c r="L36" s="48"/>
      <c r="M36" s="48"/>
      <c r="N36" s="48"/>
      <c r="O36" s="48"/>
      <c r="P36" s="48"/>
      <c r="AD36" s="56"/>
    </row>
    <row r="37" spans="2:30" s="19" customFormat="1" x14ac:dyDescent="0.2">
      <c r="C37" s="1100" t="s">
        <v>17</v>
      </c>
      <c r="D37" s="1100"/>
      <c r="E37" s="1100"/>
      <c r="F37" s="1100"/>
      <c r="G37" s="1100"/>
      <c r="H37" s="1100"/>
      <c r="I37" s="1100"/>
      <c r="J37" s="1100"/>
      <c r="K37" s="1100"/>
      <c r="L37" s="1100"/>
      <c r="M37" s="48"/>
      <c r="N37" s="48"/>
      <c r="O37" s="48"/>
      <c r="P37" s="48"/>
      <c r="AD37" s="56"/>
    </row>
    <row r="38" spans="2:30" s="19" customFormat="1" x14ac:dyDescent="0.2">
      <c r="L38" s="48"/>
      <c r="M38" s="48"/>
      <c r="N38" s="48"/>
      <c r="O38" s="48"/>
      <c r="P38" s="48"/>
      <c r="AD38" s="56"/>
    </row>
    <row r="39" spans="2:30" s="19" customFormat="1" x14ac:dyDescent="0.2">
      <c r="B39" s="48"/>
      <c r="C39" s="48"/>
      <c r="D39" s="48"/>
      <c r="E39" s="48"/>
      <c r="F39" s="48"/>
      <c r="G39" s="48"/>
      <c r="H39" s="48"/>
      <c r="I39" s="48"/>
      <c r="J39" s="48"/>
      <c r="K39" s="48"/>
      <c r="L39" s="48"/>
      <c r="M39" s="48"/>
      <c r="N39" s="48"/>
      <c r="O39" s="48"/>
      <c r="P39" s="48"/>
      <c r="AD39" s="56"/>
    </row>
    <row r="40" spans="2:30" s="19" customFormat="1" ht="5.25" customHeight="1" x14ac:dyDescent="0.2">
      <c r="B40" s="48"/>
      <c r="C40" s="48"/>
      <c r="D40" s="48"/>
      <c r="E40" s="48"/>
      <c r="F40" s="48"/>
      <c r="G40" s="48"/>
      <c r="H40" s="48"/>
      <c r="I40" s="48"/>
      <c r="J40" s="48"/>
      <c r="K40" s="48"/>
      <c r="L40" s="48"/>
      <c r="M40" s="48"/>
      <c r="N40" s="48"/>
      <c r="O40" s="48"/>
      <c r="P40" s="48"/>
      <c r="AD40" s="56"/>
    </row>
    <row r="41" spans="2:30" s="19" customFormat="1" ht="5.25" customHeight="1" x14ac:dyDescent="0.2">
      <c r="B41" s="48"/>
      <c r="C41" s="48"/>
      <c r="D41" s="48"/>
      <c r="E41" s="48"/>
      <c r="F41" s="48"/>
      <c r="G41" s="48"/>
      <c r="H41" s="48"/>
      <c r="I41" s="48"/>
      <c r="J41" s="48"/>
      <c r="K41" s="48"/>
      <c r="L41" s="48"/>
      <c r="M41" s="48"/>
      <c r="N41" s="48"/>
      <c r="O41" s="48"/>
      <c r="P41" s="48"/>
      <c r="AD41" s="56"/>
    </row>
    <row r="42" spans="2:30" s="19" customFormat="1" ht="16.5" customHeight="1" x14ac:dyDescent="0.2">
      <c r="B42" s="48"/>
      <c r="C42" s="48"/>
      <c r="D42" s="48"/>
      <c r="E42" s="48"/>
      <c r="F42" s="48"/>
      <c r="G42" s="48"/>
      <c r="H42" s="48"/>
      <c r="I42" s="48"/>
      <c r="J42" s="48"/>
      <c r="K42" s="48"/>
      <c r="L42" s="48"/>
      <c r="M42" s="48"/>
      <c r="N42" s="48"/>
      <c r="O42" s="48"/>
      <c r="P42" s="48"/>
      <c r="AD42" s="56"/>
    </row>
    <row r="43" spans="2:30" s="19" customFormat="1" x14ac:dyDescent="0.2">
      <c r="B43" s="48"/>
      <c r="C43" s="48"/>
      <c r="D43" s="48"/>
      <c r="E43" s="48"/>
      <c r="F43" s="48"/>
      <c r="G43" s="48"/>
      <c r="H43" s="48"/>
      <c r="I43" s="48"/>
      <c r="J43" s="48"/>
      <c r="K43" s="48"/>
      <c r="L43" s="48"/>
      <c r="M43" s="48"/>
      <c r="N43" s="48"/>
      <c r="O43" s="48"/>
      <c r="P43" s="48"/>
      <c r="AD43" s="56"/>
    </row>
    <row r="44" spans="2:30" s="19" customFormat="1" x14ac:dyDescent="0.2">
      <c r="AD44" s="56"/>
    </row>
    <row r="45" spans="2:30" s="20" customFormat="1" x14ac:dyDescent="0.2">
      <c r="AD45" s="55"/>
    </row>
    <row r="46" spans="2:30" s="3" customFormat="1" ht="12.75" customHeight="1" x14ac:dyDescent="0.2">
      <c r="B46" s="1111"/>
      <c r="C46" s="1112"/>
      <c r="D46" s="1112"/>
      <c r="E46" s="1112"/>
      <c r="F46" s="1112"/>
      <c r="G46" s="1112"/>
      <c r="H46" s="1112"/>
      <c r="I46" s="1112"/>
      <c r="J46" s="1112"/>
      <c r="K46" s="1112"/>
      <c r="L46" s="1112"/>
      <c r="M46" s="1112"/>
      <c r="N46" s="1112"/>
      <c r="O46" s="1112"/>
      <c r="P46" s="404"/>
      <c r="AD46" s="54"/>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7"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5"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69"/>
      <c r="C3" s="1069"/>
      <c r="D3" s="1069"/>
      <c r="E3" s="1069"/>
      <c r="F3" s="1069"/>
      <c r="G3" s="1069"/>
      <c r="H3" s="1069"/>
      <c r="I3" s="1069"/>
      <c r="J3" s="45"/>
      <c r="Q3" s="89"/>
    </row>
    <row r="4" spans="2:30" s="7" customFormat="1" ht="2.25" customHeight="1" x14ac:dyDescent="0.2">
      <c r="B4" s="1038"/>
      <c r="C4" s="1038"/>
      <c r="D4" s="1038"/>
      <c r="E4" s="1038"/>
      <c r="F4" s="1038"/>
      <c r="G4" s="1038"/>
      <c r="H4" s="1038"/>
      <c r="I4" s="1038"/>
      <c r="J4" s="1038"/>
      <c r="K4" s="1038"/>
      <c r="L4" s="1038"/>
      <c r="M4" s="1038"/>
      <c r="N4" s="1038"/>
      <c r="O4" s="1038"/>
      <c r="P4" s="1038"/>
      <c r="Q4" s="1038"/>
      <c r="R4" s="1038"/>
      <c r="S4" s="1038"/>
      <c r="T4" s="1038"/>
    </row>
    <row r="5" spans="2:30" s="7" customFormat="1" ht="16.5" customHeight="1" x14ac:dyDescent="0.2">
      <c r="B5" s="1038" t="s">
        <v>423</v>
      </c>
      <c r="C5" s="1038"/>
      <c r="D5" s="1038"/>
      <c r="E5" s="1038"/>
      <c r="F5" s="1038"/>
      <c r="G5" s="1038"/>
      <c r="H5" s="1038"/>
      <c r="I5" s="1038"/>
      <c r="J5" s="1038"/>
      <c r="K5" s="1038"/>
      <c r="L5" s="1038"/>
      <c r="M5" s="1038"/>
      <c r="N5" s="1038"/>
      <c r="O5" s="1038"/>
      <c r="P5" s="1038"/>
      <c r="Q5" s="1038"/>
      <c r="R5" s="1038"/>
      <c r="S5" s="1038"/>
      <c r="T5" s="1038"/>
      <c r="U5" s="1038"/>
      <c r="V5" s="1038"/>
      <c r="W5" s="1038"/>
      <c r="X5" s="1038"/>
      <c r="Y5" s="1038"/>
      <c r="Z5" s="1038"/>
      <c r="AA5" s="1038"/>
      <c r="AB5" s="1038"/>
      <c r="AC5" s="13"/>
    </row>
    <row r="6" spans="2:30" s="7" customFormat="1" ht="14.25" customHeight="1" x14ac:dyDescent="0.2">
      <c r="B6" s="1056" t="str">
        <f>porsaad!B6</f>
        <v>Situación a 31 de diciembre de 2022</v>
      </c>
      <c r="C6" s="1056"/>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row>
    <row r="7" spans="2:30" s="519" customFormat="1" ht="5.25" customHeight="1" x14ac:dyDescent="0.2"/>
    <row r="8" spans="2:30" s="520" customFormat="1" ht="21.75" customHeight="1" x14ac:dyDescent="0.2">
      <c r="B8" s="1131" t="s">
        <v>30</v>
      </c>
      <c r="D8" s="1131" t="s">
        <v>120</v>
      </c>
      <c r="E8" s="1131" t="s">
        <v>29</v>
      </c>
      <c r="F8" s="1131"/>
      <c r="G8" s="1131"/>
      <c r="H8" s="1131"/>
      <c r="I8" s="1131"/>
      <c r="J8" s="1131"/>
      <c r="K8" s="1131"/>
      <c r="L8" s="1131"/>
      <c r="M8" s="1131"/>
      <c r="N8" s="1131"/>
      <c r="O8" s="1131"/>
      <c r="P8" s="1131"/>
      <c r="Q8" s="1131"/>
      <c r="R8" s="1131"/>
      <c r="S8" s="1131"/>
    </row>
    <row r="9" spans="2:30" s="520" customFormat="1" ht="21.75" customHeight="1" x14ac:dyDescent="0.2">
      <c r="B9" s="1131"/>
      <c r="D9" s="1131"/>
      <c r="E9" s="521" t="s">
        <v>25</v>
      </c>
      <c r="F9" s="521"/>
      <c r="G9" s="521" t="s">
        <v>24</v>
      </c>
      <c r="H9" s="521"/>
      <c r="I9" s="521" t="s">
        <v>23</v>
      </c>
      <c r="J9" s="521"/>
      <c r="K9" s="521" t="s">
        <v>22</v>
      </c>
      <c r="L9" s="521"/>
      <c r="M9" s="521" t="s">
        <v>21</v>
      </c>
      <c r="N9" s="521"/>
      <c r="O9" s="521" t="s">
        <v>20</v>
      </c>
      <c r="P9" s="521"/>
      <c r="Q9" s="521" t="s">
        <v>19</v>
      </c>
      <c r="R9" s="521"/>
      <c r="S9" s="521" t="s">
        <v>18</v>
      </c>
    </row>
    <row r="10" spans="2:30" s="520" customFormat="1" ht="21.75" customHeight="1" x14ac:dyDescent="0.2">
      <c r="B10" s="1131"/>
      <c r="D10" s="1131"/>
      <c r="E10" s="521" t="s">
        <v>12</v>
      </c>
      <c r="F10" s="521"/>
      <c r="G10" s="521" t="s">
        <v>12</v>
      </c>
      <c r="H10" s="521"/>
      <c r="I10" s="521" t="s">
        <v>12</v>
      </c>
      <c r="J10" s="521"/>
      <c r="K10" s="521" t="s">
        <v>12</v>
      </c>
      <c r="L10" s="521"/>
      <c r="M10" s="521" t="s">
        <v>12</v>
      </c>
      <c r="N10" s="521"/>
      <c r="O10" s="521" t="s">
        <v>12</v>
      </c>
      <c r="P10" s="521"/>
      <c r="Q10" s="521" t="s">
        <v>12</v>
      </c>
      <c r="R10" s="521"/>
      <c r="S10" s="521" t="s">
        <v>12</v>
      </c>
    </row>
    <row r="11" spans="2:30" s="522" customFormat="1" ht="9" customHeight="1" x14ac:dyDescent="0.2">
      <c r="B11" s="523"/>
      <c r="D11" s="524"/>
      <c r="E11" s="524"/>
      <c r="F11" s="524"/>
      <c r="G11" s="524"/>
      <c r="H11" s="524"/>
      <c r="I11" s="524"/>
      <c r="J11" s="524"/>
      <c r="K11" s="524"/>
      <c r="L11" s="524"/>
      <c r="M11" s="524"/>
      <c r="N11" s="524"/>
      <c r="O11" s="524"/>
      <c r="P11" s="524"/>
      <c r="Q11" s="524"/>
      <c r="R11" s="524"/>
      <c r="S11" s="524"/>
      <c r="T11" s="525"/>
    </row>
    <row r="12" spans="2:30" s="526" customFormat="1" ht="21" customHeight="1" x14ac:dyDescent="0.2">
      <c r="B12" s="1130" t="s">
        <v>27</v>
      </c>
      <c r="D12" s="527" t="s">
        <v>34</v>
      </c>
      <c r="E12" s="528">
        <f>'36perfresol'!E12</f>
        <v>601</v>
      </c>
      <c r="F12" s="527"/>
      <c r="G12" s="528">
        <f>'36perfresol'!H12</f>
        <v>9647</v>
      </c>
      <c r="H12" s="527"/>
      <c r="I12" s="528">
        <f>'36perfresol'!K12</f>
        <v>6098</v>
      </c>
      <c r="J12" s="527"/>
      <c r="K12" s="528">
        <f>'36perfresol'!N12</f>
        <v>9438</v>
      </c>
      <c r="L12" s="527"/>
      <c r="M12" s="528">
        <f>'36perfresol'!Q12</f>
        <v>8435</v>
      </c>
      <c r="N12" s="527"/>
      <c r="O12" s="528">
        <f>'36perfresol'!T12</f>
        <v>11517</v>
      </c>
      <c r="P12" s="527"/>
      <c r="Q12" s="528">
        <f>'36perfresol'!W12</f>
        <v>39873</v>
      </c>
      <c r="R12" s="527"/>
      <c r="S12" s="528">
        <f>'36perfresol'!Z12</f>
        <v>180323</v>
      </c>
      <c r="T12" s="529"/>
      <c r="V12" s="530">
        <f>E12/E$16</f>
        <v>0.29132331555986429</v>
      </c>
      <c r="W12" s="530">
        <f>G12/G$16</f>
        <v>0.25951631560541255</v>
      </c>
      <c r="X12" s="530">
        <f>I12/I$16</f>
        <v>0.25175460325324084</v>
      </c>
      <c r="Y12" s="530">
        <f>K12/K$16</f>
        <v>0.26065342870557046</v>
      </c>
      <c r="Z12" s="530">
        <f>M12/M$16</f>
        <v>0.20302308229234362</v>
      </c>
      <c r="AA12" s="530">
        <f>O12/O$16</f>
        <v>0.16807985872944062</v>
      </c>
      <c r="AB12" s="530">
        <f>Q12/Q$16</f>
        <v>0.16128027569692754</v>
      </c>
      <c r="AC12" s="530">
        <f>S12/S$16</f>
        <v>0.25311759553514279</v>
      </c>
      <c r="AD12" s="530"/>
    </row>
    <row r="13" spans="2:30" s="526" customFormat="1" ht="21" customHeight="1" x14ac:dyDescent="0.2">
      <c r="B13" s="1130"/>
      <c r="D13" s="527" t="s">
        <v>52</v>
      </c>
      <c r="E13" s="528">
        <f>'36perfresol'!E13</f>
        <v>680</v>
      </c>
      <c r="F13" s="527"/>
      <c r="G13" s="528">
        <f>'36perfresol'!H13</f>
        <v>10550</v>
      </c>
      <c r="H13" s="527"/>
      <c r="I13" s="528">
        <f>'36perfresol'!K13</f>
        <v>7635</v>
      </c>
      <c r="J13" s="527"/>
      <c r="K13" s="528">
        <f>'36perfresol'!N13</f>
        <v>11783</v>
      </c>
      <c r="L13" s="527"/>
      <c r="M13" s="528">
        <f>'36perfresol'!Q13</f>
        <v>13025</v>
      </c>
      <c r="N13" s="527"/>
      <c r="O13" s="528">
        <f>'36perfresol'!T13</f>
        <v>20346</v>
      </c>
      <c r="P13" s="527"/>
      <c r="Q13" s="528">
        <f>'36perfresol'!W13</f>
        <v>65399</v>
      </c>
      <c r="R13" s="527"/>
      <c r="S13" s="528">
        <f>'36perfresol'!Z13</f>
        <v>223390</v>
      </c>
      <c r="T13" s="529"/>
      <c r="V13" s="530">
        <f t="shared" ref="V13:V15" si="0">E13/E$16</f>
        <v>0.32961706253029571</v>
      </c>
      <c r="W13" s="530">
        <f>G13/G$16</f>
        <v>0.28380814031689666</v>
      </c>
      <c r="X13" s="530">
        <f>I13/I$16</f>
        <v>0.31520931384691603</v>
      </c>
      <c r="Y13" s="530">
        <f>K13/K$16</f>
        <v>0.32541633295589495</v>
      </c>
      <c r="Z13" s="530">
        <f>M13/M$16</f>
        <v>0.31350037307146122</v>
      </c>
      <c r="AA13" s="530">
        <f>O13/O$16</f>
        <v>0.29693086790910816</v>
      </c>
      <c r="AB13" s="530">
        <f>Q13/Q$16</f>
        <v>0.26452909864578444</v>
      </c>
      <c r="AC13" s="530">
        <f>S13/S$16</f>
        <v>0.31357031364049814</v>
      </c>
      <c r="AD13" s="530"/>
    </row>
    <row r="14" spans="2:30" s="526" customFormat="1" ht="21" customHeight="1" x14ac:dyDescent="0.2">
      <c r="B14" s="1130"/>
      <c r="D14" s="527" t="s">
        <v>53</v>
      </c>
      <c r="E14" s="528">
        <f>'36perfresol'!E14</f>
        <v>271</v>
      </c>
      <c r="F14" s="527"/>
      <c r="G14" s="528">
        <f>'36perfresol'!H14</f>
        <v>7274</v>
      </c>
      <c r="H14" s="527"/>
      <c r="I14" s="528">
        <f>'36perfresol'!K14</f>
        <v>6498</v>
      </c>
      <c r="J14" s="527"/>
      <c r="K14" s="528">
        <f>'36perfresol'!N14</f>
        <v>9735</v>
      </c>
      <c r="L14" s="527"/>
      <c r="M14" s="528">
        <f>'36perfresol'!Q14</f>
        <v>12409</v>
      </c>
      <c r="N14" s="527"/>
      <c r="O14" s="528">
        <f>'36perfresol'!T14</f>
        <v>21383</v>
      </c>
      <c r="P14" s="527"/>
      <c r="Q14" s="528">
        <f>'36perfresol'!W14</f>
        <v>77550</v>
      </c>
      <c r="R14" s="527"/>
      <c r="S14" s="528">
        <f>'36perfresol'!Z14</f>
        <v>191898</v>
      </c>
      <c r="T14" s="529"/>
      <c r="V14" s="530">
        <f t="shared" si="0"/>
        <v>0.13136209403780902</v>
      </c>
      <c r="W14" s="530">
        <f>G14/G$16</f>
        <v>0.19567965996825654</v>
      </c>
      <c r="X14" s="530">
        <f>I14/I$16</f>
        <v>0.26826851622491948</v>
      </c>
      <c r="Y14" s="530">
        <f>K14/K$16</f>
        <v>0.2688558093291723</v>
      </c>
      <c r="Z14" s="530">
        <f>M14/M$16</f>
        <v>0.29867379112811998</v>
      </c>
      <c r="AA14" s="530">
        <f>O14/O$16</f>
        <v>0.31206491440580258</v>
      </c>
      <c r="AB14" s="530">
        <f>Q14/Q$16</f>
        <v>0.31367806235539664</v>
      </c>
      <c r="AC14" s="530">
        <f>S14/S$16</f>
        <v>0.26936530752040966</v>
      </c>
      <c r="AD14" s="530"/>
    </row>
    <row r="15" spans="2:30" s="526" customFormat="1" ht="21" customHeight="1" x14ac:dyDescent="0.2">
      <c r="B15" s="1130"/>
      <c r="D15" s="527" t="s">
        <v>121</v>
      </c>
      <c r="E15" s="528">
        <f>'36perfresol'!E15</f>
        <v>511</v>
      </c>
      <c r="F15" s="527"/>
      <c r="G15" s="528">
        <f>'36perfresol'!H15</f>
        <v>9702</v>
      </c>
      <c r="H15" s="527"/>
      <c r="I15" s="528">
        <f>'36perfresol'!K15</f>
        <v>3991</v>
      </c>
      <c r="J15" s="527"/>
      <c r="K15" s="528">
        <f>'36perfresol'!N15</f>
        <v>5253</v>
      </c>
      <c r="L15" s="527"/>
      <c r="M15" s="528">
        <f>'36perfresol'!Q15</f>
        <v>7678</v>
      </c>
      <c r="N15" s="527"/>
      <c r="O15" s="528">
        <f>'36perfresol'!T15</f>
        <v>15275</v>
      </c>
      <c r="P15" s="527"/>
      <c r="Q15" s="528">
        <f>'36perfresol'!W15</f>
        <v>64406</v>
      </c>
      <c r="R15" s="527"/>
      <c r="S15" s="528">
        <f>'36perfresol'!Z15</f>
        <v>116797</v>
      </c>
      <c r="T15" s="529"/>
      <c r="V15" s="530">
        <f t="shared" si="0"/>
        <v>0.24769752787203103</v>
      </c>
      <c r="W15" s="530">
        <f>G15/G$16</f>
        <v>0.26099588410943425</v>
      </c>
      <c r="X15" s="530">
        <f>I15/I$16</f>
        <v>0.16476756667492362</v>
      </c>
      <c r="Y15" s="530">
        <f>K15/K$16</f>
        <v>0.14507442900936232</v>
      </c>
      <c r="Z15" s="530">
        <f>M15/M$16</f>
        <v>0.18480275350807518</v>
      </c>
      <c r="AA15" s="530">
        <f>O15/O$16</f>
        <v>0.22292435895564863</v>
      </c>
      <c r="AB15" s="530">
        <f>Q15/Q$16</f>
        <v>0.26051256330189138</v>
      </c>
      <c r="AC15" s="530">
        <f>S15/S$16</f>
        <v>0.16394678330394943</v>
      </c>
      <c r="AD15" s="530"/>
    </row>
    <row r="16" spans="2:30" s="526" customFormat="1" ht="21" customHeight="1" x14ac:dyDescent="0.2">
      <c r="B16" s="1130"/>
      <c r="D16" s="531" t="s">
        <v>71</v>
      </c>
      <c r="E16" s="528">
        <f>SUM(E12:E15)</f>
        <v>2063</v>
      </c>
      <c r="F16" s="527"/>
      <c r="G16" s="528">
        <f>SUM(G12:G15)</f>
        <v>37173</v>
      </c>
      <c r="H16" s="527"/>
      <c r="I16" s="528">
        <f>SUM(I12:I15)</f>
        <v>24222</v>
      </c>
      <c r="J16" s="527"/>
      <c r="K16" s="528">
        <f>SUM(K12:K15)</f>
        <v>36209</v>
      </c>
      <c r="L16" s="527"/>
      <c r="M16" s="528">
        <f>SUM(M12:M15)</f>
        <v>41547</v>
      </c>
      <c r="N16" s="527"/>
      <c r="O16" s="528">
        <f>SUM(O12:O15)</f>
        <v>68521</v>
      </c>
      <c r="P16" s="527"/>
      <c r="Q16" s="528">
        <f>SUM(Q12:Q15)</f>
        <v>247228</v>
      </c>
      <c r="R16" s="527"/>
      <c r="S16" s="528">
        <f>SUM(S12:S15)</f>
        <v>712408</v>
      </c>
      <c r="T16" s="529"/>
      <c r="V16" s="530"/>
    </row>
    <row r="17" spans="2:29" s="526" customFormat="1" ht="21" customHeight="1" x14ac:dyDescent="0.2">
      <c r="B17" s="1130" t="s">
        <v>26</v>
      </c>
      <c r="D17" s="527" t="s">
        <v>34</v>
      </c>
      <c r="E17" s="528">
        <f>'36perfresol'!E17</f>
        <v>788</v>
      </c>
      <c r="F17" s="527"/>
      <c r="G17" s="528">
        <f>'36perfresol'!H17</f>
        <v>19716</v>
      </c>
      <c r="H17" s="527"/>
      <c r="I17" s="528">
        <f>'36perfresol'!K17</f>
        <v>9151</v>
      </c>
      <c r="J17" s="527"/>
      <c r="K17" s="528">
        <f>'36perfresol'!N17</f>
        <v>11571</v>
      </c>
      <c r="L17" s="527"/>
      <c r="M17" s="528">
        <f>'36perfresol'!Q17</f>
        <v>9713</v>
      </c>
      <c r="N17" s="527"/>
      <c r="O17" s="528">
        <f>'36perfresol'!T17</f>
        <v>12659</v>
      </c>
      <c r="P17" s="527"/>
      <c r="Q17" s="528">
        <f>'36perfresol'!W17</f>
        <v>29073</v>
      </c>
      <c r="R17" s="527"/>
      <c r="S17" s="528">
        <f>'36perfresol'!Z17</f>
        <v>56048</v>
      </c>
      <c r="T17" s="529"/>
      <c r="V17" s="530">
        <f>E17/E$21</f>
        <v>0.28519724936663049</v>
      </c>
      <c r="W17" s="530">
        <f>G17/G$21</f>
        <v>0.26656211129738794</v>
      </c>
      <c r="X17" s="530">
        <f>I17/I$21</f>
        <v>0.24233356284095123</v>
      </c>
      <c r="Y17" s="530">
        <f>K17/K$21</f>
        <v>0.24296062992125983</v>
      </c>
      <c r="Z17" s="530">
        <f>M17/M$21</f>
        <v>0.20399033917883019</v>
      </c>
      <c r="AA17" s="530">
        <f>O17/O$21</f>
        <v>0.18248785480546065</v>
      </c>
      <c r="AB17" s="530">
        <f>Q17/Q$21</f>
        <v>0.20300531376341532</v>
      </c>
      <c r="AC17" s="530">
        <f>S17/S$21</f>
        <v>0.21679831042138895</v>
      </c>
    </row>
    <row r="18" spans="2:29" s="526" customFormat="1" ht="21" customHeight="1" x14ac:dyDescent="0.2">
      <c r="B18" s="1130"/>
      <c r="D18" s="527" t="s">
        <v>52</v>
      </c>
      <c r="E18" s="528">
        <f>'36perfresol'!E18</f>
        <v>968</v>
      </c>
      <c r="F18" s="527"/>
      <c r="G18" s="528">
        <f>'36perfresol'!H18</f>
        <v>25063</v>
      </c>
      <c r="H18" s="527"/>
      <c r="I18" s="528">
        <f>'36perfresol'!K18</f>
        <v>11586</v>
      </c>
      <c r="J18" s="527"/>
      <c r="K18" s="528">
        <f>'36perfresol'!N18</f>
        <v>15757</v>
      </c>
      <c r="L18" s="527"/>
      <c r="M18" s="528">
        <f>'36perfresol'!Q18</f>
        <v>15578</v>
      </c>
      <c r="N18" s="527"/>
      <c r="O18" s="528">
        <f>'36perfresol'!T18</f>
        <v>22253</v>
      </c>
      <c r="P18" s="527"/>
      <c r="Q18" s="528">
        <f>'36perfresol'!W18</f>
        <v>42509</v>
      </c>
      <c r="R18" s="527"/>
      <c r="S18" s="528">
        <f>'36perfresol'!Z18</f>
        <v>74097</v>
      </c>
      <c r="T18" s="529"/>
      <c r="V18" s="530">
        <f t="shared" ref="V18:V20" si="1">E18/E$21</f>
        <v>0.35034382917119072</v>
      </c>
      <c r="W18" s="530">
        <f t="shared" ref="W18:W20" si="2">G18/G$21</f>
        <v>0.33885403709912931</v>
      </c>
      <c r="X18" s="530">
        <f t="shared" ref="X18:X20" si="3">I18/I$21</f>
        <v>0.30681637625125791</v>
      </c>
      <c r="Y18" s="530">
        <f t="shared" ref="Y18:Y20" si="4">K18/K$21</f>
        <v>0.3308556430446194</v>
      </c>
      <c r="Z18" s="530">
        <f t="shared" ref="Z18:Z20" si="5">M18/M$21</f>
        <v>0.32716580909377296</v>
      </c>
      <c r="AA18" s="530">
        <f t="shared" ref="AA18:AA20" si="6">O18/O$21</f>
        <v>0.32079170811169255</v>
      </c>
      <c r="AB18" s="530">
        <f t="shared" ref="AB18:AB20" si="7">Q18/Q$21</f>
        <v>0.29682361238155752</v>
      </c>
      <c r="AC18" s="530">
        <f t="shared" ref="AC18:AC20" si="8">S18/S$21</f>
        <v>0.28661333869707495</v>
      </c>
    </row>
    <row r="19" spans="2:29" s="526" customFormat="1" ht="21" customHeight="1" x14ac:dyDescent="0.2">
      <c r="B19" s="1130"/>
      <c r="D19" s="527" t="s">
        <v>53</v>
      </c>
      <c r="E19" s="528">
        <f>'36perfresol'!E19</f>
        <v>343</v>
      </c>
      <c r="F19" s="527"/>
      <c r="G19" s="528">
        <f>'36perfresol'!H19</f>
        <v>15923</v>
      </c>
      <c r="H19" s="527"/>
      <c r="I19" s="528">
        <f>'36perfresol'!K19</f>
        <v>10833</v>
      </c>
      <c r="J19" s="527"/>
      <c r="K19" s="528">
        <f>'36perfresol'!N19</f>
        <v>13968</v>
      </c>
      <c r="L19" s="527"/>
      <c r="M19" s="528">
        <f>'36perfresol'!Q19</f>
        <v>14890</v>
      </c>
      <c r="N19" s="527"/>
      <c r="O19" s="528">
        <f>'36perfresol'!T19</f>
        <v>21256</v>
      </c>
      <c r="P19" s="527"/>
      <c r="Q19" s="528">
        <f>'36perfresol'!W19</f>
        <v>39887</v>
      </c>
      <c r="R19" s="527"/>
      <c r="S19" s="528">
        <f>'36perfresol'!Z19</f>
        <v>71472</v>
      </c>
      <c r="T19" s="529"/>
      <c r="V19" s="530">
        <f t="shared" si="1"/>
        <v>0.12414042707202316</v>
      </c>
      <c r="W19" s="530">
        <f t="shared" si="2"/>
        <v>0.21528040668433293</v>
      </c>
      <c r="X19" s="530">
        <f t="shared" si="3"/>
        <v>0.28687569514326572</v>
      </c>
      <c r="Y19" s="530">
        <f t="shared" si="4"/>
        <v>0.29329133858267714</v>
      </c>
      <c r="Z19" s="530">
        <f t="shared" si="5"/>
        <v>0.31271658090937732</v>
      </c>
      <c r="AA19" s="530">
        <f t="shared" si="6"/>
        <v>0.30641929392091566</v>
      </c>
      <c r="AB19" s="530">
        <f t="shared" si="7"/>
        <v>0.27851521859049111</v>
      </c>
      <c r="AC19" s="530">
        <f t="shared" si="8"/>
        <v>0.27645962108259903</v>
      </c>
    </row>
    <row r="20" spans="2:29" s="526" customFormat="1" ht="21" customHeight="1" x14ac:dyDescent="0.2">
      <c r="B20" s="1130"/>
      <c r="D20" s="527" t="s">
        <v>121</v>
      </c>
      <c r="E20" s="528">
        <f>'36perfresol'!E20</f>
        <v>664</v>
      </c>
      <c r="F20" s="527"/>
      <c r="G20" s="528">
        <f>'36perfresol'!H20</f>
        <v>13262</v>
      </c>
      <c r="H20" s="527"/>
      <c r="I20" s="528">
        <f>'36perfresol'!K20</f>
        <v>6192</v>
      </c>
      <c r="J20" s="527"/>
      <c r="K20" s="528">
        <f>'36perfresol'!N20</f>
        <v>6329</v>
      </c>
      <c r="L20" s="527"/>
      <c r="M20" s="528">
        <f>'36perfresol'!Q20</f>
        <v>7434</v>
      </c>
      <c r="N20" s="527"/>
      <c r="O20" s="528">
        <f>'36perfresol'!T20</f>
        <v>13201</v>
      </c>
      <c r="P20" s="527"/>
      <c r="Q20" s="528">
        <f>'36perfresol'!W20</f>
        <v>31744</v>
      </c>
      <c r="R20" s="527"/>
      <c r="S20" s="528">
        <f>'36perfresol'!Z20</f>
        <v>56909</v>
      </c>
      <c r="T20" s="529"/>
      <c r="V20" s="530">
        <f t="shared" si="1"/>
        <v>0.24031849439015562</v>
      </c>
      <c r="W20" s="530">
        <f t="shared" si="2"/>
        <v>0.17930344491914985</v>
      </c>
      <c r="X20" s="530">
        <f t="shared" si="3"/>
        <v>0.16397436576452518</v>
      </c>
      <c r="Y20" s="530">
        <f t="shared" si="4"/>
        <v>0.13289238845144358</v>
      </c>
      <c r="Z20" s="530">
        <f t="shared" si="5"/>
        <v>0.15612727081801953</v>
      </c>
      <c r="AA20" s="530">
        <f t="shared" si="6"/>
        <v>0.19030114316193111</v>
      </c>
      <c r="AB20" s="530">
        <f t="shared" si="7"/>
        <v>0.22165585526453604</v>
      </c>
      <c r="AC20" s="530">
        <f t="shared" si="8"/>
        <v>0.22012872979893705</v>
      </c>
    </row>
    <row r="21" spans="2:29" s="526" customFormat="1" ht="21" customHeight="1" x14ac:dyDescent="0.2">
      <c r="B21" s="1130"/>
      <c r="D21" s="531" t="s">
        <v>71</v>
      </c>
      <c r="E21" s="528">
        <f>SUM(E17:E20)</f>
        <v>2763</v>
      </c>
      <c r="F21" s="527"/>
      <c r="G21" s="528">
        <f>SUM(G17:G20)</f>
        <v>73964</v>
      </c>
      <c r="H21" s="527"/>
      <c r="I21" s="528">
        <f>SUM(I17:I20)</f>
        <v>37762</v>
      </c>
      <c r="J21" s="527"/>
      <c r="K21" s="528">
        <f>SUM(K17:K20)</f>
        <v>47625</v>
      </c>
      <c r="L21" s="527"/>
      <c r="M21" s="528">
        <f>SUM(M17:M20)</f>
        <v>47615</v>
      </c>
      <c r="N21" s="527"/>
      <c r="O21" s="528">
        <f>SUM(O17:O20)</f>
        <v>69369</v>
      </c>
      <c r="P21" s="527"/>
      <c r="Q21" s="528">
        <f>SUM(Q17:Q20)</f>
        <v>143213</v>
      </c>
      <c r="R21" s="527"/>
      <c r="S21" s="528">
        <f>SUM(S17:S20)</f>
        <v>258526</v>
      </c>
      <c r="T21" s="529"/>
      <c r="V21" s="530"/>
    </row>
    <row r="22" spans="2:29" s="522" customFormat="1" ht="3" customHeight="1" x14ac:dyDescent="0.2">
      <c r="B22" s="532"/>
      <c r="C22" s="520"/>
      <c r="D22" s="529"/>
      <c r="E22" s="533"/>
      <c r="F22" s="529"/>
      <c r="G22" s="533"/>
      <c r="H22" s="529"/>
      <c r="I22" s="533"/>
      <c r="J22" s="529"/>
      <c r="K22" s="533"/>
      <c r="L22" s="529"/>
      <c r="M22" s="533"/>
      <c r="N22" s="529"/>
      <c r="O22" s="533"/>
      <c r="P22" s="529"/>
      <c r="Q22" s="533"/>
      <c r="R22" s="529"/>
      <c r="S22" s="533"/>
      <c r="T22" s="529"/>
    </row>
    <row r="23" spans="2:29" s="534" customFormat="1" ht="18" customHeight="1" x14ac:dyDescent="0.2">
      <c r="B23" s="1131" t="s">
        <v>3</v>
      </c>
      <c r="C23" s="1131"/>
      <c r="D23" s="1131"/>
      <c r="E23" s="533">
        <f>E16+E21</f>
        <v>4826</v>
      </c>
      <c r="F23" s="529"/>
      <c r="G23" s="533">
        <f>G16+G21</f>
        <v>111137</v>
      </c>
      <c r="H23" s="529"/>
      <c r="I23" s="533">
        <f>I16+I21</f>
        <v>61984</v>
      </c>
      <c r="J23" s="529"/>
      <c r="K23" s="533">
        <f>K16+K21</f>
        <v>83834</v>
      </c>
      <c r="L23" s="529"/>
      <c r="M23" s="533">
        <f>M16+M21</f>
        <v>89162</v>
      </c>
      <c r="N23" s="529"/>
      <c r="O23" s="533">
        <f>O16+O21</f>
        <v>137890</v>
      </c>
      <c r="P23" s="529"/>
      <c r="Q23" s="533">
        <f>Q16+Q21</f>
        <v>390441</v>
      </c>
      <c r="R23" s="529"/>
      <c r="S23" s="533">
        <f>S16+S21</f>
        <v>970934</v>
      </c>
      <c r="T23" s="529"/>
    </row>
    <row r="24" spans="2:29" s="537" customFormat="1" ht="5.25" customHeight="1" x14ac:dyDescent="0.2">
      <c r="B24" s="535"/>
      <c r="C24" s="535"/>
      <c r="D24" s="535"/>
      <c r="E24" s="535"/>
      <c r="F24" s="535"/>
      <c r="G24" s="535"/>
      <c r="H24" s="535"/>
      <c r="I24" s="535"/>
      <c r="J24" s="535"/>
      <c r="K24" s="535"/>
      <c r="L24" s="536"/>
    </row>
    <row r="25" spans="2:29" s="135" customFormat="1" ht="5.25" customHeight="1" x14ac:dyDescent="0.2">
      <c r="B25" s="718"/>
      <c r="C25" s="718"/>
      <c r="D25" s="718"/>
      <c r="E25" s="718"/>
      <c r="F25" s="718"/>
      <c r="G25" s="718"/>
      <c r="H25" s="718"/>
      <c r="I25" s="718"/>
      <c r="J25" s="718"/>
      <c r="K25" s="718"/>
      <c r="L25" s="719"/>
    </row>
    <row r="26" spans="2:29" s="135" customFormat="1" ht="12.75" customHeight="1" x14ac:dyDescent="0.2">
      <c r="B26" s="538"/>
      <c r="C26" s="538"/>
      <c r="D26" s="538"/>
      <c r="E26" s="538"/>
      <c r="F26" s="538"/>
      <c r="G26" s="538"/>
      <c r="H26" s="538"/>
      <c r="I26" s="538"/>
      <c r="J26" s="538"/>
      <c r="K26" s="538"/>
      <c r="L26" s="538"/>
    </row>
    <row r="27" spans="2:29" s="717" customFormat="1" ht="24.75" customHeight="1" x14ac:dyDescent="0.2">
      <c r="B27" s="720"/>
      <c r="C27" s="720"/>
      <c r="D27" s="720"/>
      <c r="E27" s="720" t="s">
        <v>122</v>
      </c>
      <c r="F27" s="720"/>
      <c r="G27" s="720" t="s">
        <v>23</v>
      </c>
      <c r="H27" s="720"/>
      <c r="I27" s="720" t="s">
        <v>21</v>
      </c>
      <c r="J27" s="720"/>
      <c r="K27" s="720" t="s">
        <v>19</v>
      </c>
      <c r="L27" s="720"/>
    </row>
    <row r="28" spans="2:29" s="717" customFormat="1" ht="10.5" x14ac:dyDescent="0.2">
      <c r="B28" s="721"/>
      <c r="C28" s="721"/>
      <c r="D28" s="721"/>
      <c r="E28" s="721" t="e">
        <f>#REF!</f>
        <v>#REF!</v>
      </c>
      <c r="F28" s="722"/>
      <c r="G28" s="722" t="e">
        <f>#REF!</f>
        <v>#REF!</v>
      </c>
      <c r="H28" s="722"/>
      <c r="I28" s="722" t="e">
        <f>#REF!</f>
        <v>#REF!</v>
      </c>
      <c r="J28" s="722"/>
      <c r="K28" s="722" t="e">
        <f>#REF!</f>
        <v>#REF!</v>
      </c>
      <c r="L28" s="722"/>
    </row>
    <row r="29" spans="2:29" s="135" customFormat="1" x14ac:dyDescent="0.2">
      <c r="B29" s="538"/>
      <c r="C29" s="538"/>
      <c r="D29" s="538"/>
      <c r="E29" s="538"/>
      <c r="F29" s="538"/>
      <c r="G29" s="538"/>
      <c r="H29" s="538"/>
      <c r="I29" s="538"/>
      <c r="J29" s="538"/>
      <c r="K29" s="538"/>
      <c r="L29" s="538"/>
    </row>
    <row r="30" spans="2:29" s="135" customFormat="1" x14ac:dyDescent="0.2">
      <c r="B30" s="538"/>
      <c r="C30" s="538"/>
      <c r="D30" s="538"/>
      <c r="E30" s="538"/>
      <c r="F30" s="538"/>
      <c r="G30" s="538"/>
      <c r="H30" s="538"/>
      <c r="I30" s="538"/>
      <c r="J30" s="538"/>
      <c r="K30" s="538"/>
      <c r="L30" s="538"/>
    </row>
    <row r="31" spans="2:29" s="135" customFormat="1" x14ac:dyDescent="0.2">
      <c r="B31" s="538"/>
      <c r="C31" s="538"/>
      <c r="D31" s="538"/>
      <c r="E31" s="538"/>
      <c r="F31" s="538"/>
      <c r="G31" s="538"/>
      <c r="H31" s="538"/>
      <c r="I31" s="538"/>
      <c r="J31" s="538"/>
      <c r="K31" s="538"/>
      <c r="L31" s="538"/>
    </row>
    <row r="32" spans="2:29" s="135" customFormat="1" x14ac:dyDescent="0.2">
      <c r="B32" s="538"/>
      <c r="C32" s="538"/>
      <c r="D32" s="538"/>
      <c r="E32" s="538"/>
      <c r="F32" s="538"/>
      <c r="G32" s="538"/>
      <c r="H32" s="538"/>
      <c r="I32" s="538"/>
      <c r="J32" s="538"/>
      <c r="K32" s="538"/>
      <c r="L32" s="538"/>
    </row>
    <row r="33" spans="2:12" s="135" customFormat="1" x14ac:dyDescent="0.2">
      <c r="B33" s="538"/>
      <c r="C33" s="538"/>
      <c r="D33" s="538"/>
      <c r="E33" s="538"/>
      <c r="F33" s="538"/>
      <c r="G33" s="538"/>
      <c r="H33" s="538"/>
      <c r="I33" s="538"/>
      <c r="J33" s="538"/>
      <c r="K33" s="538"/>
      <c r="L33" s="538"/>
    </row>
    <row r="34" spans="2:12" s="135" customFormat="1" x14ac:dyDescent="0.2">
      <c r="B34" s="538"/>
      <c r="C34" s="538"/>
      <c r="D34" s="538"/>
      <c r="E34" s="538"/>
      <c r="F34" s="538"/>
      <c r="G34" s="538"/>
      <c r="H34" s="538"/>
      <c r="I34" s="538"/>
      <c r="J34" s="538"/>
      <c r="K34" s="538"/>
      <c r="L34" s="538"/>
    </row>
    <row r="35" spans="2:12" s="135" customFormat="1" x14ac:dyDescent="0.2">
      <c r="B35" s="538"/>
      <c r="C35" s="538"/>
      <c r="D35" s="538"/>
      <c r="E35" s="538"/>
      <c r="F35" s="538"/>
      <c r="G35" s="538"/>
      <c r="H35" s="538"/>
      <c r="I35" s="538"/>
      <c r="J35" s="538"/>
      <c r="K35" s="538"/>
      <c r="L35" s="538"/>
    </row>
    <row r="36" spans="2:12" s="19" customFormat="1" x14ac:dyDescent="0.2">
      <c r="B36" s="48"/>
      <c r="C36" s="48"/>
      <c r="D36" s="48"/>
      <c r="E36" s="48"/>
      <c r="F36" s="48"/>
      <c r="G36" s="48"/>
      <c r="H36" s="48"/>
      <c r="I36" s="48"/>
      <c r="J36" s="48"/>
      <c r="K36" s="48"/>
      <c r="L36" s="48"/>
    </row>
    <row r="37" spans="2:12" s="19" customFormat="1" x14ac:dyDescent="0.2">
      <c r="C37" s="1100"/>
      <c r="D37" s="1100"/>
      <c r="E37" s="1100"/>
      <c r="F37" s="1100"/>
      <c r="G37" s="1100"/>
      <c r="H37" s="1100"/>
      <c r="I37" s="1100"/>
      <c r="J37" s="48"/>
      <c r="K37" s="48"/>
      <c r="L37" s="48"/>
    </row>
    <row r="38" spans="2:12" s="19" customFormat="1" x14ac:dyDescent="0.2">
      <c r="J38" s="48"/>
      <c r="K38" s="48"/>
      <c r="L38" s="48"/>
    </row>
    <row r="39" spans="2:12" s="19" customFormat="1" x14ac:dyDescent="0.2">
      <c r="B39" s="48"/>
      <c r="C39" s="48"/>
      <c r="D39" s="48"/>
      <c r="E39" s="48"/>
      <c r="F39" s="48"/>
      <c r="G39" s="48"/>
      <c r="H39" s="48"/>
      <c r="I39" s="48"/>
      <c r="J39" s="48"/>
      <c r="K39" s="48"/>
      <c r="L39" s="48"/>
    </row>
    <row r="40" spans="2:12" s="19" customFormat="1" ht="5.25" customHeight="1" x14ac:dyDescent="0.2">
      <c r="B40" s="48"/>
      <c r="C40" s="48"/>
      <c r="D40" s="48"/>
      <c r="E40" s="48"/>
      <c r="F40" s="48"/>
      <c r="G40" s="48"/>
      <c r="H40" s="48"/>
      <c r="I40" s="48"/>
      <c r="J40" s="48"/>
      <c r="K40" s="48"/>
      <c r="L40" s="48"/>
    </row>
    <row r="41" spans="2:12" s="19" customFormat="1" ht="5.25" customHeight="1" x14ac:dyDescent="0.2">
      <c r="B41" s="48"/>
      <c r="C41" s="48"/>
      <c r="D41" s="48"/>
      <c r="E41" s="48"/>
      <c r="F41" s="48"/>
      <c r="G41" s="48"/>
      <c r="H41" s="48"/>
      <c r="I41" s="48"/>
      <c r="J41" s="48"/>
      <c r="K41" s="48"/>
      <c r="L41" s="48"/>
    </row>
    <row r="42" spans="2:12" s="19" customFormat="1" ht="16.5" customHeight="1" x14ac:dyDescent="0.2">
      <c r="B42" s="48"/>
      <c r="C42" s="48"/>
      <c r="D42" s="48"/>
      <c r="E42" s="48"/>
      <c r="F42" s="48"/>
      <c r="G42" s="48"/>
      <c r="H42" s="48"/>
      <c r="I42" s="48"/>
      <c r="J42" s="48"/>
      <c r="K42" s="48"/>
      <c r="L42" s="48"/>
    </row>
    <row r="43" spans="2:12" s="19" customFormat="1" x14ac:dyDescent="0.2">
      <c r="B43" s="48"/>
      <c r="C43" s="48"/>
      <c r="D43" s="48"/>
      <c r="E43" s="48"/>
      <c r="F43" s="48"/>
      <c r="G43" s="48"/>
      <c r="H43" s="48"/>
      <c r="I43" s="48"/>
      <c r="J43" s="48"/>
      <c r="K43" s="48"/>
      <c r="L43" s="48"/>
    </row>
    <row r="44" spans="2:12" s="19" customFormat="1" x14ac:dyDescent="0.2"/>
    <row r="45" spans="2:12" s="20" customFormat="1" x14ac:dyDescent="0.2"/>
    <row r="46" spans="2:12" s="3" customFormat="1" ht="12.75" customHeight="1" x14ac:dyDescent="0.2">
      <c r="B46" s="1111"/>
      <c r="C46" s="1112"/>
      <c r="D46" s="1112"/>
      <c r="E46" s="1112"/>
      <c r="F46" s="1112"/>
      <c r="G46" s="1112"/>
      <c r="H46" s="1112"/>
      <c r="I46" s="1112"/>
      <c r="J46" s="1112"/>
      <c r="K46" s="1112"/>
      <c r="L46" s="404"/>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69"/>
      <c r="C3" s="1069"/>
      <c r="D3" s="1069"/>
      <c r="E3" s="1069"/>
      <c r="F3" s="1069"/>
      <c r="G3" s="1069"/>
      <c r="H3" s="1069"/>
      <c r="I3" s="1069"/>
      <c r="J3" s="45"/>
      <c r="Q3" s="89"/>
    </row>
    <row r="4" spans="2:30" s="7" customFormat="1" ht="2.25" customHeight="1" x14ac:dyDescent="0.2">
      <c r="B4" s="1038"/>
      <c r="C4" s="1038"/>
      <c r="D4" s="1038"/>
      <c r="E4" s="1038"/>
      <c r="F4" s="1038"/>
      <c r="G4" s="1038"/>
      <c r="H4" s="1038"/>
      <c r="I4" s="1038"/>
      <c r="J4" s="1038"/>
      <c r="K4" s="1038"/>
      <c r="L4" s="1038"/>
      <c r="M4" s="1038"/>
      <c r="N4" s="1038"/>
      <c r="O4" s="1038"/>
      <c r="P4" s="1038"/>
      <c r="Q4" s="1038"/>
      <c r="R4" s="1038"/>
      <c r="S4" s="1038"/>
      <c r="T4" s="1038"/>
    </row>
    <row r="5" spans="2:30" s="7" customFormat="1" ht="36" customHeight="1" x14ac:dyDescent="0.2">
      <c r="B5" s="1043" t="s">
        <v>424</v>
      </c>
      <c r="C5" s="1043"/>
      <c r="D5" s="1043"/>
      <c r="E5" s="1043"/>
      <c r="F5" s="1043"/>
      <c r="G5" s="1043"/>
      <c r="H5" s="1043"/>
      <c r="I5" s="1043"/>
      <c r="J5" s="1043"/>
      <c r="K5" s="1043"/>
      <c r="L5" s="1043"/>
      <c r="M5" s="1043"/>
      <c r="N5" s="1043"/>
      <c r="O5" s="1043"/>
      <c r="P5" s="1043"/>
      <c r="Q5" s="1043"/>
      <c r="R5" s="1043"/>
      <c r="S5" s="1043"/>
      <c r="T5" s="1043"/>
      <c r="U5" s="1043"/>
      <c r="V5" s="1043"/>
      <c r="W5" s="1043"/>
      <c r="X5" s="1043"/>
      <c r="Y5" s="1043"/>
      <c r="Z5" s="1043"/>
      <c r="AA5" s="1043"/>
      <c r="AB5" s="1043"/>
      <c r="AC5" s="13"/>
    </row>
    <row r="6" spans="2:30" s="7" customFormat="1" ht="14.25" customHeight="1" x14ac:dyDescent="0.2">
      <c r="B6" s="1056" t="str">
        <f>porsaad!B6</f>
        <v>Situación a 31 de diciembre de 2022</v>
      </c>
      <c r="C6" s="1056"/>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row>
    <row r="7" spans="2:30" s="773" customFormat="1" ht="5.25" customHeight="1" x14ac:dyDescent="0.2"/>
    <row r="8" spans="2:30" s="520" customFormat="1" ht="21.75" customHeight="1" x14ac:dyDescent="0.2">
      <c r="B8" s="1131" t="s">
        <v>30</v>
      </c>
      <c r="D8" s="1131" t="s">
        <v>120</v>
      </c>
      <c r="E8" s="1131" t="s">
        <v>29</v>
      </c>
      <c r="F8" s="1131"/>
      <c r="G8" s="1131"/>
      <c r="H8" s="1131"/>
      <c r="I8" s="1131"/>
      <c r="J8" s="1131"/>
      <c r="K8" s="1131"/>
      <c r="L8" s="1131"/>
      <c r="M8" s="1131"/>
      <c r="N8" s="1131"/>
      <c r="O8" s="1131"/>
      <c r="P8" s="1131"/>
      <c r="Q8" s="1131"/>
      <c r="R8" s="1131"/>
      <c r="S8" s="1131"/>
    </row>
    <row r="9" spans="2:30" s="520" customFormat="1" ht="21.75" customHeight="1" x14ac:dyDescent="0.2">
      <c r="B9" s="1131"/>
      <c r="D9" s="1131"/>
      <c r="E9" s="521" t="s">
        <v>25</v>
      </c>
      <c r="F9" s="521"/>
      <c r="G9" s="521" t="s">
        <v>24</v>
      </c>
      <c r="H9" s="521"/>
      <c r="I9" s="521" t="s">
        <v>23</v>
      </c>
      <c r="J9" s="521"/>
      <c r="K9" s="521" t="s">
        <v>22</v>
      </c>
      <c r="L9" s="521"/>
      <c r="M9" s="521" t="s">
        <v>21</v>
      </c>
      <c r="N9" s="521"/>
      <c r="O9" s="521" t="s">
        <v>20</v>
      </c>
      <c r="P9" s="521"/>
      <c r="Q9" s="521" t="s">
        <v>19</v>
      </c>
      <c r="R9" s="521"/>
      <c r="S9" s="521" t="s">
        <v>18</v>
      </c>
    </row>
    <row r="10" spans="2:30" s="520" customFormat="1" ht="21.75" customHeight="1" x14ac:dyDescent="0.2">
      <c r="B10" s="1131"/>
      <c r="D10" s="1131"/>
      <c r="E10" s="521" t="s">
        <v>12</v>
      </c>
      <c r="F10" s="521"/>
      <c r="G10" s="521" t="s">
        <v>12</v>
      </c>
      <c r="H10" s="521"/>
      <c r="I10" s="521" t="s">
        <v>12</v>
      </c>
      <c r="J10" s="521"/>
      <c r="K10" s="521" t="s">
        <v>12</v>
      </c>
      <c r="L10" s="521"/>
      <c r="M10" s="521" t="s">
        <v>12</v>
      </c>
      <c r="N10" s="521"/>
      <c r="O10" s="521" t="s">
        <v>12</v>
      </c>
      <c r="P10" s="521"/>
      <c r="Q10" s="521" t="s">
        <v>12</v>
      </c>
      <c r="R10" s="521"/>
      <c r="S10" s="521" t="s">
        <v>12</v>
      </c>
    </row>
    <row r="11" spans="2:30" s="522" customFormat="1" ht="9" customHeight="1" x14ac:dyDescent="0.2">
      <c r="B11" s="523"/>
      <c r="D11" s="524"/>
      <c r="E11" s="524"/>
      <c r="F11" s="524"/>
      <c r="G11" s="524"/>
      <c r="H11" s="524"/>
      <c r="I11" s="524"/>
      <c r="J11" s="524"/>
      <c r="K11" s="524"/>
      <c r="L11" s="524"/>
      <c r="M11" s="524"/>
      <c r="N11" s="524"/>
      <c r="O11" s="524"/>
      <c r="P11" s="524"/>
      <c r="Q11" s="524"/>
      <c r="R11" s="524"/>
      <c r="S11" s="524"/>
      <c r="T11" s="525"/>
    </row>
    <row r="12" spans="2:30" s="526" customFormat="1" ht="21" customHeight="1" x14ac:dyDescent="0.2">
      <c r="B12" s="1130" t="s">
        <v>27</v>
      </c>
      <c r="D12" s="527" t="s">
        <v>34</v>
      </c>
      <c r="E12" s="528">
        <f>'36perfresol'!E12</f>
        <v>601</v>
      </c>
      <c r="F12" s="527"/>
      <c r="G12" s="528">
        <f>'36perfresol'!H12</f>
        <v>9647</v>
      </c>
      <c r="H12" s="527"/>
      <c r="I12" s="528">
        <f>'36perfresol'!K12</f>
        <v>6098</v>
      </c>
      <c r="J12" s="527"/>
      <c r="K12" s="528">
        <f>'36perfresol'!N12</f>
        <v>9438</v>
      </c>
      <c r="L12" s="527"/>
      <c r="M12" s="528">
        <f>'36perfresol'!Q12</f>
        <v>8435</v>
      </c>
      <c r="N12" s="527"/>
      <c r="O12" s="528">
        <f>'36perfresol'!T12</f>
        <v>11517</v>
      </c>
      <c r="P12" s="527"/>
      <c r="Q12" s="528">
        <f>'36perfresol'!W12</f>
        <v>39873</v>
      </c>
      <c r="R12" s="527"/>
      <c r="S12" s="528">
        <f>'36perfresol'!Z12</f>
        <v>180323</v>
      </c>
      <c r="T12" s="529"/>
      <c r="V12" s="530">
        <f>E12/E$16</f>
        <v>0.38724226804123713</v>
      </c>
      <c r="W12" s="530">
        <f>G12/G$16</f>
        <v>0.3511703250700739</v>
      </c>
      <c r="X12" s="530">
        <f>I12/I$16</f>
        <v>0.30141861499678713</v>
      </c>
      <c r="Y12" s="530">
        <f>K12/K$16</f>
        <v>0.30488435198346042</v>
      </c>
      <c r="Z12" s="530">
        <f>M12/M$16</f>
        <v>0.24904780182467742</v>
      </c>
      <c r="AA12" s="530">
        <f>O12/O$16</f>
        <v>0.21629793787326748</v>
      </c>
      <c r="AB12" s="530">
        <f>Q12/Q$16</f>
        <v>0.21809738434105305</v>
      </c>
      <c r="AC12" s="530">
        <f>S12/S$16</f>
        <v>0.30275297131852835</v>
      </c>
      <c r="AD12" s="530"/>
    </row>
    <row r="13" spans="2:30" s="526" customFormat="1" ht="21" customHeight="1" x14ac:dyDescent="0.2">
      <c r="B13" s="1130"/>
      <c r="D13" s="527" t="s">
        <v>52</v>
      </c>
      <c r="E13" s="528">
        <f>'36perfresol'!E13</f>
        <v>680</v>
      </c>
      <c r="F13" s="527"/>
      <c r="G13" s="528">
        <f>'36perfresol'!H13</f>
        <v>10550</v>
      </c>
      <c r="H13" s="527"/>
      <c r="I13" s="528">
        <f>'36perfresol'!K13</f>
        <v>7635</v>
      </c>
      <c r="J13" s="527"/>
      <c r="K13" s="528">
        <f>'36perfresol'!N13</f>
        <v>11783</v>
      </c>
      <c r="L13" s="527"/>
      <c r="M13" s="528">
        <f>'36perfresol'!Q13</f>
        <v>13025</v>
      </c>
      <c r="N13" s="527"/>
      <c r="O13" s="528">
        <f>'36perfresol'!T13</f>
        <v>20346</v>
      </c>
      <c r="P13" s="527"/>
      <c r="Q13" s="528">
        <f>'36perfresol'!W13</f>
        <v>65399</v>
      </c>
      <c r="R13" s="527"/>
      <c r="S13" s="528">
        <f>'36perfresol'!Z13</f>
        <v>223390</v>
      </c>
      <c r="T13" s="529"/>
      <c r="V13" s="530">
        <f t="shared" ref="V13:V14" si="0">E13/E$16</f>
        <v>0.43814432989690721</v>
      </c>
      <c r="W13" s="530">
        <f>G13/G$16</f>
        <v>0.38404135269921008</v>
      </c>
      <c r="X13" s="530">
        <f>I13/I$16</f>
        <v>0.37739113242054273</v>
      </c>
      <c r="Y13" s="530">
        <f>K13/K$16</f>
        <v>0.38063703320842485</v>
      </c>
      <c r="Z13" s="530">
        <f>M13/M$16</f>
        <v>0.38456996073105199</v>
      </c>
      <c r="AA13" s="530">
        <f>O13/O$16</f>
        <v>0.38211321038200052</v>
      </c>
      <c r="AB13" s="530">
        <f>Q13/Q$16</f>
        <v>0.35771953047226263</v>
      </c>
      <c r="AC13" s="530">
        <f>S13/S$16</f>
        <v>0.37506023226569019</v>
      </c>
      <c r="AD13" s="530"/>
    </row>
    <row r="14" spans="2:30" s="526" customFormat="1" ht="21" customHeight="1" x14ac:dyDescent="0.2">
      <c r="B14" s="1130"/>
      <c r="D14" s="527" t="s">
        <v>53</v>
      </c>
      <c r="E14" s="528">
        <f>'36perfresol'!E14</f>
        <v>271</v>
      </c>
      <c r="F14" s="527"/>
      <c r="G14" s="528">
        <f>'36perfresol'!H14</f>
        <v>7274</v>
      </c>
      <c r="H14" s="527"/>
      <c r="I14" s="528">
        <f>'36perfresol'!K14</f>
        <v>6498</v>
      </c>
      <c r="J14" s="527"/>
      <c r="K14" s="528">
        <f>'36perfresol'!N14</f>
        <v>9735</v>
      </c>
      <c r="L14" s="527"/>
      <c r="M14" s="528">
        <f>'36perfresol'!Q14</f>
        <v>12409</v>
      </c>
      <c r="N14" s="527"/>
      <c r="O14" s="528">
        <f>'36perfresol'!T14</f>
        <v>21383</v>
      </c>
      <c r="P14" s="527"/>
      <c r="Q14" s="528">
        <f>'36perfresol'!W14</f>
        <v>77550</v>
      </c>
      <c r="R14" s="527"/>
      <c r="S14" s="528">
        <f>'36perfresol'!Z14</f>
        <v>191898</v>
      </c>
      <c r="T14" s="529"/>
      <c r="V14" s="530">
        <f t="shared" si="0"/>
        <v>0.17461340206185566</v>
      </c>
      <c r="W14" s="530">
        <f>G14/G$16</f>
        <v>0.26478832223071602</v>
      </c>
      <c r="X14" s="530">
        <f>I14/I$16</f>
        <v>0.32119025258267014</v>
      </c>
      <c r="Y14" s="530">
        <f>K14/K$16</f>
        <v>0.31447861480811473</v>
      </c>
      <c r="Z14" s="530">
        <f>M14/M$16</f>
        <v>0.36638223744427056</v>
      </c>
      <c r="AA14" s="530">
        <f>O14/O$16</f>
        <v>0.40158885174473202</v>
      </c>
      <c r="AB14" s="530">
        <f>Q14/Q$16</f>
        <v>0.42418308518668429</v>
      </c>
      <c r="AC14" s="530">
        <f>S14/S$16</f>
        <v>0.32218679641578146</v>
      </c>
      <c r="AD14" s="530"/>
    </row>
    <row r="15" spans="2:30" s="526" customFormat="1" ht="21" customHeight="1" x14ac:dyDescent="0.2">
      <c r="B15" s="1130"/>
      <c r="D15" s="527"/>
      <c r="E15" s="528"/>
      <c r="F15" s="527"/>
      <c r="G15" s="528"/>
      <c r="H15" s="527"/>
      <c r="I15" s="528"/>
      <c r="J15" s="527"/>
      <c r="K15" s="528"/>
      <c r="L15" s="527"/>
      <c r="M15" s="528"/>
      <c r="N15" s="527"/>
      <c r="O15" s="528"/>
      <c r="P15" s="527"/>
      <c r="Q15" s="528"/>
      <c r="R15" s="527"/>
      <c r="S15" s="528"/>
      <c r="T15" s="529"/>
      <c r="V15" s="530"/>
      <c r="W15" s="530"/>
      <c r="X15" s="530"/>
      <c r="Y15" s="530"/>
      <c r="Z15" s="530"/>
      <c r="AA15" s="530"/>
      <c r="AB15" s="530"/>
      <c r="AC15" s="530"/>
      <c r="AD15" s="530"/>
    </row>
    <row r="16" spans="2:30" s="526" customFormat="1" ht="21" customHeight="1" x14ac:dyDescent="0.2">
      <c r="B16" s="1130"/>
      <c r="D16" s="531" t="s">
        <v>71</v>
      </c>
      <c r="E16" s="528">
        <f>SUM(E12:E15)</f>
        <v>1552</v>
      </c>
      <c r="F16" s="527"/>
      <c r="G16" s="528">
        <f>SUM(G12:G15)</f>
        <v>27471</v>
      </c>
      <c r="H16" s="527"/>
      <c r="I16" s="528">
        <f>SUM(I12:I15)</f>
        <v>20231</v>
      </c>
      <c r="J16" s="527"/>
      <c r="K16" s="528">
        <f>SUM(K12:K15)</f>
        <v>30956</v>
      </c>
      <c r="L16" s="527"/>
      <c r="M16" s="528">
        <f>SUM(M12:M15)</f>
        <v>33869</v>
      </c>
      <c r="N16" s="527"/>
      <c r="O16" s="528">
        <f>SUM(O12:O15)</f>
        <v>53246</v>
      </c>
      <c r="P16" s="527"/>
      <c r="Q16" s="528">
        <f>SUM(Q12:Q15)</f>
        <v>182822</v>
      </c>
      <c r="R16" s="527"/>
      <c r="S16" s="528">
        <f>SUM(S12:S15)</f>
        <v>595611</v>
      </c>
      <c r="T16" s="529"/>
      <c r="V16" s="530"/>
    </row>
    <row r="17" spans="2:29" s="526" customFormat="1" ht="21" customHeight="1" x14ac:dyDescent="0.2">
      <c r="B17" s="1130" t="s">
        <v>26</v>
      </c>
      <c r="D17" s="527" t="s">
        <v>34</v>
      </c>
      <c r="E17" s="528">
        <f>'36perfresol'!E17</f>
        <v>788</v>
      </c>
      <c r="F17" s="527"/>
      <c r="G17" s="528">
        <f>'36perfresol'!H17</f>
        <v>19716</v>
      </c>
      <c r="H17" s="527"/>
      <c r="I17" s="528">
        <f>'36perfresol'!K17</f>
        <v>9151</v>
      </c>
      <c r="J17" s="527"/>
      <c r="K17" s="528">
        <f>'36perfresol'!N17</f>
        <v>11571</v>
      </c>
      <c r="L17" s="527"/>
      <c r="M17" s="528">
        <f>'36perfresol'!Q17</f>
        <v>9713</v>
      </c>
      <c r="N17" s="527"/>
      <c r="O17" s="528">
        <f>'36perfresol'!T17</f>
        <v>12659</v>
      </c>
      <c r="P17" s="527"/>
      <c r="Q17" s="528">
        <f>'36perfresol'!W17</f>
        <v>29073</v>
      </c>
      <c r="R17" s="527"/>
      <c r="S17" s="528">
        <f>'36perfresol'!Z17</f>
        <v>56048</v>
      </c>
      <c r="T17" s="529"/>
      <c r="V17" s="530">
        <f>E17/E$21</f>
        <v>0.37541686517389233</v>
      </c>
      <c r="W17" s="530">
        <f>G17/G$21</f>
        <v>0.32479984185035088</v>
      </c>
      <c r="X17" s="530">
        <f>I17/I$21</f>
        <v>0.28986379474184354</v>
      </c>
      <c r="Y17" s="530">
        <f>K17/K$21</f>
        <v>0.28019662921348315</v>
      </c>
      <c r="Z17" s="530">
        <f>M17/M$21</f>
        <v>0.2417311664717155</v>
      </c>
      <c r="AA17" s="530">
        <f>O17/O$21</f>
        <v>0.22537743911123773</v>
      </c>
      <c r="AB17" s="530">
        <f>Q17/Q$21</f>
        <v>0.26081690873695823</v>
      </c>
      <c r="AC17" s="530">
        <f>S17/S$21</f>
        <v>0.27799243119379813</v>
      </c>
    </row>
    <row r="18" spans="2:29" s="526" customFormat="1" ht="21" customHeight="1" x14ac:dyDescent="0.2">
      <c r="B18" s="1130"/>
      <c r="D18" s="527" t="s">
        <v>52</v>
      </c>
      <c r="E18" s="528">
        <f>'36perfresol'!E18</f>
        <v>968</v>
      </c>
      <c r="F18" s="527"/>
      <c r="G18" s="528">
        <f>'36perfresol'!H18</f>
        <v>25063</v>
      </c>
      <c r="H18" s="527"/>
      <c r="I18" s="528">
        <f>'36perfresol'!K18</f>
        <v>11586</v>
      </c>
      <c r="J18" s="527"/>
      <c r="K18" s="528">
        <f>'36perfresol'!N18</f>
        <v>15757</v>
      </c>
      <c r="L18" s="527"/>
      <c r="M18" s="528">
        <f>'36perfresol'!Q18</f>
        <v>15578</v>
      </c>
      <c r="N18" s="527"/>
      <c r="O18" s="528">
        <f>'36perfresol'!T18</f>
        <v>22253</v>
      </c>
      <c r="P18" s="527"/>
      <c r="Q18" s="528">
        <f>'36perfresol'!W18</f>
        <v>42509</v>
      </c>
      <c r="R18" s="527"/>
      <c r="S18" s="528">
        <f>'36perfresol'!Z18</f>
        <v>74097</v>
      </c>
      <c r="T18" s="529"/>
      <c r="V18" s="530">
        <f t="shared" ref="V18:V19" si="1">E18/E$21</f>
        <v>0.46117198666031445</v>
      </c>
      <c r="W18" s="530">
        <f t="shared" ref="W18:W19" si="2">G18/G$21</f>
        <v>0.41288590161773914</v>
      </c>
      <c r="X18" s="530">
        <f t="shared" ref="X18:X19" si="3">I18/I$21</f>
        <v>0.36699398162812796</v>
      </c>
      <c r="Y18" s="530">
        <f t="shared" ref="Y18:Y19" si="4">K18/K$21</f>
        <v>0.38156237892289813</v>
      </c>
      <c r="Z18" s="530">
        <f t="shared" ref="Z18:Z19" si="5">M18/M$21</f>
        <v>0.38769567706129765</v>
      </c>
      <c r="AA18" s="530">
        <f t="shared" ref="AA18:AA19" si="6">O18/O$21</f>
        <v>0.3961864406779661</v>
      </c>
      <c r="AB18" s="530">
        <f t="shared" ref="AB18:AB19" si="7">Q18/Q$21</f>
        <v>0.3813526630722443</v>
      </c>
      <c r="AC18" s="530">
        <f t="shared" ref="AC18:AC19" si="8">S18/S$21</f>
        <v>0.36751365212258885</v>
      </c>
    </row>
    <row r="19" spans="2:29" s="526" customFormat="1" ht="21" customHeight="1" x14ac:dyDescent="0.2">
      <c r="B19" s="1130"/>
      <c r="D19" s="527" t="s">
        <v>53</v>
      </c>
      <c r="E19" s="528">
        <f>'36perfresol'!E19</f>
        <v>343</v>
      </c>
      <c r="F19" s="527"/>
      <c r="G19" s="528">
        <f>'36perfresol'!H19</f>
        <v>15923</v>
      </c>
      <c r="H19" s="527"/>
      <c r="I19" s="528">
        <f>'36perfresol'!K19</f>
        <v>10833</v>
      </c>
      <c r="J19" s="527"/>
      <c r="K19" s="528">
        <f>'36perfresol'!N19</f>
        <v>13968</v>
      </c>
      <c r="L19" s="527"/>
      <c r="M19" s="528">
        <f>'36perfresol'!Q19</f>
        <v>14890</v>
      </c>
      <c r="N19" s="527"/>
      <c r="O19" s="528">
        <f>'36perfresol'!T19</f>
        <v>21256</v>
      </c>
      <c r="P19" s="527"/>
      <c r="Q19" s="528">
        <f>'36perfresol'!W19</f>
        <v>39887</v>
      </c>
      <c r="R19" s="527"/>
      <c r="S19" s="528">
        <f>'36perfresol'!Z19</f>
        <v>71472</v>
      </c>
      <c r="T19" s="529"/>
      <c r="V19" s="530">
        <f t="shared" si="1"/>
        <v>0.16341114816579325</v>
      </c>
      <c r="W19" s="530">
        <f t="shared" si="2"/>
        <v>0.26231425653190998</v>
      </c>
      <c r="X19" s="530">
        <f t="shared" si="3"/>
        <v>0.3431422236300285</v>
      </c>
      <c r="Y19" s="530">
        <f t="shared" si="4"/>
        <v>0.33824099186361878</v>
      </c>
      <c r="Z19" s="530">
        <f t="shared" si="5"/>
        <v>0.37057315646698691</v>
      </c>
      <c r="AA19" s="530">
        <f t="shared" si="6"/>
        <v>0.3784361202107962</v>
      </c>
      <c r="AB19" s="530">
        <f t="shared" si="7"/>
        <v>0.35783042819079747</v>
      </c>
      <c r="AC19" s="530">
        <f t="shared" si="8"/>
        <v>0.35449391668361296</v>
      </c>
    </row>
    <row r="20" spans="2:29" s="526" customFormat="1" ht="21" customHeight="1" x14ac:dyDescent="0.2">
      <c r="B20" s="1130"/>
      <c r="D20" s="527"/>
      <c r="E20" s="528"/>
      <c r="F20" s="527"/>
      <c r="G20" s="528"/>
      <c r="H20" s="527"/>
      <c r="I20" s="528"/>
      <c r="J20" s="527"/>
      <c r="K20" s="528"/>
      <c r="L20" s="527"/>
      <c r="M20" s="528"/>
      <c r="N20" s="527"/>
      <c r="O20" s="528"/>
      <c r="P20" s="527"/>
      <c r="Q20" s="528"/>
      <c r="R20" s="527"/>
      <c r="S20" s="528"/>
      <c r="T20" s="529"/>
      <c r="V20" s="530"/>
      <c r="W20" s="530"/>
      <c r="X20" s="530"/>
      <c r="Y20" s="530"/>
      <c r="Z20" s="530"/>
      <c r="AA20" s="530"/>
      <c r="AB20" s="530"/>
      <c r="AC20" s="530"/>
    </row>
    <row r="21" spans="2:29" s="526" customFormat="1" ht="21" customHeight="1" x14ac:dyDescent="0.2">
      <c r="B21" s="1130"/>
      <c r="D21" s="531" t="s">
        <v>71</v>
      </c>
      <c r="E21" s="528">
        <f>SUM(E17:E20)</f>
        <v>2099</v>
      </c>
      <c r="F21" s="527"/>
      <c r="G21" s="528">
        <f>SUM(G17:G20)</f>
        <v>60702</v>
      </c>
      <c r="H21" s="527"/>
      <c r="I21" s="528">
        <f>SUM(I17:I20)</f>
        <v>31570</v>
      </c>
      <c r="J21" s="527"/>
      <c r="K21" s="528">
        <f>SUM(K17:K20)</f>
        <v>41296</v>
      </c>
      <c r="L21" s="527"/>
      <c r="M21" s="528">
        <f>SUM(M17:M20)</f>
        <v>40181</v>
      </c>
      <c r="N21" s="527"/>
      <c r="O21" s="528">
        <f>SUM(O17:O20)</f>
        <v>56168</v>
      </c>
      <c r="P21" s="527"/>
      <c r="Q21" s="528">
        <f>SUM(Q17:Q20)</f>
        <v>111469</v>
      </c>
      <c r="R21" s="527"/>
      <c r="S21" s="528">
        <f>SUM(S17:S20)</f>
        <v>201617</v>
      </c>
      <c r="T21" s="529"/>
      <c r="V21" s="530"/>
    </row>
    <row r="22" spans="2:29" s="522" customFormat="1" ht="3" customHeight="1" x14ac:dyDescent="0.2">
      <c r="B22" s="532"/>
      <c r="C22" s="520"/>
      <c r="D22" s="529"/>
      <c r="E22" s="533"/>
      <c r="F22" s="529"/>
      <c r="G22" s="533"/>
      <c r="H22" s="529"/>
      <c r="I22" s="533"/>
      <c r="J22" s="529"/>
      <c r="K22" s="533"/>
      <c r="L22" s="529"/>
      <c r="M22" s="533"/>
      <c r="N22" s="529"/>
      <c r="O22" s="533"/>
      <c r="P22" s="529"/>
      <c r="Q22" s="533"/>
      <c r="R22" s="529"/>
      <c r="S22" s="533"/>
      <c r="T22" s="529"/>
    </row>
    <row r="23" spans="2:29" s="534" customFormat="1" ht="18" customHeight="1" x14ac:dyDescent="0.2">
      <c r="B23" s="1131" t="s">
        <v>3</v>
      </c>
      <c r="C23" s="1131"/>
      <c r="D23" s="1131"/>
      <c r="E23" s="533">
        <f>E16+E21</f>
        <v>3651</v>
      </c>
      <c r="F23" s="529"/>
      <c r="G23" s="533">
        <f>G16+G21</f>
        <v>88173</v>
      </c>
      <c r="H23" s="529"/>
      <c r="I23" s="533">
        <f>I16+I21</f>
        <v>51801</v>
      </c>
      <c r="J23" s="529"/>
      <c r="K23" s="533">
        <f>K16+K21</f>
        <v>72252</v>
      </c>
      <c r="L23" s="529"/>
      <c r="M23" s="533">
        <f>M16+M21</f>
        <v>74050</v>
      </c>
      <c r="N23" s="529"/>
      <c r="O23" s="533">
        <f>O16+O21</f>
        <v>109414</v>
      </c>
      <c r="P23" s="529"/>
      <c r="Q23" s="533">
        <f>Q16+Q21</f>
        <v>294291</v>
      </c>
      <c r="R23" s="529"/>
      <c r="S23" s="533">
        <f>S16+S21</f>
        <v>797228</v>
      </c>
      <c r="T23" s="529"/>
    </row>
    <row r="24" spans="2:29" s="537" customFormat="1" ht="5.25" customHeight="1" x14ac:dyDescent="0.2">
      <c r="B24" s="535"/>
      <c r="C24" s="535"/>
      <c r="D24" s="535"/>
      <c r="E24" s="535"/>
      <c r="F24" s="535"/>
      <c r="G24" s="535"/>
      <c r="H24" s="535"/>
      <c r="I24" s="535"/>
      <c r="J24" s="535"/>
      <c r="K24" s="535"/>
      <c r="L24" s="536"/>
    </row>
    <row r="25" spans="2:29" s="777" customFormat="1" ht="5.25" customHeight="1" x14ac:dyDescent="0.2">
      <c r="B25" s="775"/>
      <c r="C25" s="775"/>
      <c r="D25" s="775"/>
      <c r="E25" s="775"/>
      <c r="F25" s="775"/>
      <c r="G25" s="775"/>
      <c r="H25" s="775"/>
      <c r="I25" s="775"/>
      <c r="J25" s="775"/>
      <c r="K25" s="775"/>
      <c r="L25" s="776"/>
    </row>
    <row r="26" spans="2:29" s="777" customFormat="1" ht="12.75" customHeight="1" x14ac:dyDescent="0.2">
      <c r="B26" s="778"/>
      <c r="C26" s="778"/>
      <c r="D26" s="778"/>
      <c r="E26" s="778"/>
      <c r="F26" s="778"/>
      <c r="G26" s="778"/>
      <c r="H26" s="778"/>
      <c r="I26" s="778"/>
      <c r="J26" s="778"/>
      <c r="K26" s="778"/>
      <c r="L26" s="778"/>
    </row>
    <row r="27" spans="2:29" s="774" customFormat="1" ht="24.75" customHeight="1" x14ac:dyDescent="0.2">
      <c r="B27" s="779"/>
      <c r="C27" s="779"/>
      <c r="D27" s="779"/>
      <c r="E27" s="779" t="s">
        <v>122</v>
      </c>
      <c r="F27" s="779"/>
      <c r="G27" s="779" t="s">
        <v>23</v>
      </c>
      <c r="H27" s="779"/>
      <c r="I27" s="779" t="s">
        <v>21</v>
      </c>
      <c r="J27" s="779"/>
      <c r="K27" s="779" t="s">
        <v>19</v>
      </c>
      <c r="L27" s="779"/>
      <c r="M27" s="780"/>
      <c r="N27" s="780"/>
      <c r="O27" s="780"/>
      <c r="P27" s="780"/>
      <c r="Q27" s="780"/>
      <c r="R27" s="780"/>
      <c r="S27" s="780"/>
      <c r="T27" s="780"/>
      <c r="U27" s="780"/>
      <c r="V27" s="780"/>
      <c r="W27" s="780"/>
      <c r="X27" s="780"/>
      <c r="Y27" s="780"/>
      <c r="Z27" s="780"/>
      <c r="AA27" s="780"/>
    </row>
    <row r="28" spans="2:29" s="774" customFormat="1" ht="10.5" x14ac:dyDescent="0.2">
      <c r="B28" s="781"/>
      <c r="C28" s="781"/>
      <c r="D28" s="781"/>
      <c r="E28" s="781" t="e">
        <f>#REF!</f>
        <v>#REF!</v>
      </c>
      <c r="F28" s="782"/>
      <c r="G28" s="782" t="e">
        <f>#REF!</f>
        <v>#REF!</v>
      </c>
      <c r="H28" s="782"/>
      <c r="I28" s="782" t="e">
        <f>#REF!</f>
        <v>#REF!</v>
      </c>
      <c r="J28" s="782"/>
      <c r="K28" s="782" t="e">
        <f>#REF!</f>
        <v>#REF!</v>
      </c>
      <c r="L28" s="782"/>
      <c r="M28" s="780"/>
      <c r="N28" s="780"/>
      <c r="O28" s="780"/>
      <c r="P28" s="780"/>
      <c r="Q28" s="780"/>
      <c r="R28" s="780"/>
      <c r="S28" s="780"/>
      <c r="T28" s="780"/>
      <c r="U28" s="780"/>
      <c r="V28" s="780"/>
      <c r="W28" s="780"/>
      <c r="X28" s="780"/>
      <c r="Y28" s="780"/>
      <c r="Z28" s="780"/>
      <c r="AA28" s="780"/>
    </row>
    <row r="29" spans="2:29" s="777" customFormat="1" x14ac:dyDescent="0.2">
      <c r="B29" s="783"/>
      <c r="C29" s="783"/>
      <c r="D29" s="783"/>
      <c r="E29" s="783"/>
      <c r="F29" s="783"/>
      <c r="G29" s="783"/>
      <c r="H29" s="783"/>
      <c r="I29" s="783"/>
      <c r="J29" s="783"/>
      <c r="K29" s="783"/>
      <c r="L29" s="783"/>
      <c r="M29" s="784"/>
      <c r="N29" s="784"/>
      <c r="O29" s="784"/>
      <c r="P29" s="784"/>
      <c r="Q29" s="784"/>
      <c r="R29" s="784"/>
      <c r="S29" s="784"/>
      <c r="T29" s="784"/>
      <c r="U29" s="784"/>
      <c r="V29" s="784"/>
      <c r="W29" s="784"/>
      <c r="X29" s="784"/>
      <c r="Y29" s="784"/>
      <c r="Z29" s="784"/>
      <c r="AA29" s="784"/>
    </row>
    <row r="30" spans="2:29" s="777" customFormat="1" x14ac:dyDescent="0.2">
      <c r="B30" s="783"/>
      <c r="C30" s="783"/>
      <c r="D30" s="783"/>
      <c r="E30" s="783"/>
      <c r="F30" s="783"/>
      <c r="G30" s="783"/>
      <c r="H30" s="783"/>
      <c r="I30" s="783"/>
      <c r="J30" s="783"/>
      <c r="K30" s="783"/>
      <c r="L30" s="783"/>
      <c r="M30" s="784"/>
      <c r="N30" s="784"/>
      <c r="O30" s="784"/>
      <c r="P30" s="784"/>
      <c r="Q30" s="784"/>
      <c r="R30" s="784"/>
      <c r="S30" s="784"/>
      <c r="T30" s="784"/>
      <c r="U30" s="784"/>
      <c r="V30" s="784"/>
      <c r="W30" s="784"/>
      <c r="X30" s="784"/>
      <c r="Y30" s="784"/>
      <c r="Z30" s="784"/>
      <c r="AA30" s="784"/>
    </row>
    <row r="31" spans="2:29" s="777" customFormat="1" x14ac:dyDescent="0.2">
      <c r="B31" s="783"/>
      <c r="C31" s="783"/>
      <c r="D31" s="783"/>
      <c r="E31" s="783"/>
      <c r="F31" s="783"/>
      <c r="G31" s="783"/>
      <c r="H31" s="783"/>
      <c r="I31" s="783"/>
      <c r="J31" s="783"/>
      <c r="K31" s="783"/>
      <c r="L31" s="783"/>
      <c r="M31" s="784"/>
      <c r="N31" s="784"/>
      <c r="O31" s="784"/>
      <c r="P31" s="784"/>
      <c r="Q31" s="784"/>
      <c r="R31" s="784"/>
      <c r="S31" s="784"/>
      <c r="T31" s="784"/>
      <c r="U31" s="784"/>
      <c r="V31" s="784"/>
      <c r="W31" s="784"/>
      <c r="X31" s="784"/>
      <c r="Y31" s="784"/>
      <c r="Z31" s="784"/>
      <c r="AA31" s="784"/>
    </row>
    <row r="32" spans="2:29" s="777" customFormat="1" x14ac:dyDescent="0.2">
      <c r="B32" s="783"/>
      <c r="C32" s="783"/>
      <c r="D32" s="783"/>
      <c r="E32" s="783"/>
      <c r="F32" s="783"/>
      <c r="G32" s="783"/>
      <c r="H32" s="783"/>
      <c r="I32" s="783"/>
      <c r="J32" s="783"/>
      <c r="K32" s="783"/>
      <c r="L32" s="783"/>
      <c r="M32" s="784"/>
      <c r="N32" s="784"/>
      <c r="O32" s="784"/>
      <c r="P32" s="784"/>
      <c r="Q32" s="784"/>
      <c r="R32" s="784"/>
      <c r="S32" s="784"/>
      <c r="T32" s="784"/>
      <c r="U32" s="784"/>
      <c r="V32" s="784"/>
      <c r="W32" s="784"/>
      <c r="X32" s="784"/>
      <c r="Y32" s="784"/>
      <c r="Z32" s="784"/>
      <c r="AA32" s="784"/>
    </row>
    <row r="33" spans="2:27" s="777" customFormat="1" x14ac:dyDescent="0.2">
      <c r="B33" s="783"/>
      <c r="C33" s="783"/>
      <c r="D33" s="783"/>
      <c r="E33" s="783"/>
      <c r="F33" s="783"/>
      <c r="G33" s="783"/>
      <c r="H33" s="783"/>
      <c r="I33" s="783"/>
      <c r="J33" s="783"/>
      <c r="K33" s="783"/>
      <c r="L33" s="783"/>
      <c r="M33" s="784"/>
      <c r="N33" s="784"/>
      <c r="O33" s="784"/>
      <c r="P33" s="784"/>
      <c r="Q33" s="784"/>
      <c r="R33" s="784"/>
      <c r="S33" s="784"/>
      <c r="T33" s="784"/>
      <c r="U33" s="784"/>
      <c r="V33" s="784"/>
      <c r="W33" s="784"/>
      <c r="X33" s="784"/>
      <c r="Y33" s="784"/>
      <c r="Z33" s="784"/>
      <c r="AA33" s="784"/>
    </row>
    <row r="34" spans="2:27" s="777" customFormat="1" x14ac:dyDescent="0.2">
      <c r="B34" s="778"/>
      <c r="C34" s="778"/>
      <c r="D34" s="778"/>
      <c r="E34" s="778"/>
      <c r="F34" s="778"/>
      <c r="G34" s="778"/>
      <c r="H34" s="778"/>
      <c r="I34" s="778"/>
      <c r="J34" s="778"/>
      <c r="K34" s="778"/>
      <c r="L34" s="778"/>
    </row>
    <row r="35" spans="2:27" s="135" customFormat="1" x14ac:dyDescent="0.2">
      <c r="B35" s="538"/>
      <c r="C35" s="538"/>
      <c r="D35" s="538"/>
      <c r="E35" s="538"/>
      <c r="F35" s="538"/>
      <c r="G35" s="538"/>
      <c r="H35" s="538"/>
      <c r="I35" s="538"/>
      <c r="J35" s="538"/>
      <c r="K35" s="538"/>
      <c r="L35" s="538"/>
    </row>
    <row r="36" spans="2:27" s="19" customFormat="1" x14ac:dyDescent="0.2">
      <c r="B36" s="48"/>
      <c r="C36" s="48"/>
      <c r="D36" s="48"/>
      <c r="E36" s="48"/>
      <c r="F36" s="48"/>
      <c r="G36" s="48"/>
      <c r="H36" s="48"/>
      <c r="I36" s="48"/>
      <c r="J36" s="48"/>
      <c r="K36" s="48"/>
      <c r="L36" s="48"/>
    </row>
    <row r="37" spans="2:27" s="19" customFormat="1" x14ac:dyDescent="0.2">
      <c r="C37" s="1100"/>
      <c r="D37" s="1100"/>
      <c r="E37" s="1100"/>
      <c r="F37" s="1100"/>
      <c r="G37" s="1100"/>
      <c r="H37" s="1100"/>
      <c r="I37" s="1100"/>
      <c r="J37" s="48"/>
      <c r="K37" s="48"/>
      <c r="L37" s="48"/>
    </row>
    <row r="38" spans="2:27" s="19" customFormat="1" x14ac:dyDescent="0.2">
      <c r="J38" s="48"/>
      <c r="K38" s="48"/>
      <c r="L38" s="48"/>
    </row>
    <row r="39" spans="2:27" s="19" customFormat="1" x14ac:dyDescent="0.2">
      <c r="B39" s="48"/>
      <c r="C39" s="48"/>
      <c r="D39" s="48"/>
      <c r="E39" s="48"/>
      <c r="F39" s="48"/>
      <c r="G39" s="48"/>
      <c r="H39" s="48"/>
      <c r="I39" s="48"/>
      <c r="J39" s="48"/>
      <c r="K39" s="48"/>
      <c r="L39" s="48"/>
    </row>
    <row r="40" spans="2:27" s="19" customFormat="1" ht="5.25" customHeight="1" x14ac:dyDescent="0.2">
      <c r="B40" s="48"/>
      <c r="C40" s="48"/>
      <c r="D40" s="48"/>
      <c r="E40" s="48"/>
      <c r="F40" s="48"/>
      <c r="G40" s="48"/>
      <c r="H40" s="48"/>
      <c r="I40" s="48"/>
      <c r="J40" s="48"/>
      <c r="K40" s="48"/>
      <c r="L40" s="48"/>
    </row>
    <row r="41" spans="2:27" s="19" customFormat="1" ht="5.25" customHeight="1" x14ac:dyDescent="0.2">
      <c r="B41" s="48"/>
      <c r="C41" s="48"/>
      <c r="D41" s="48"/>
      <c r="E41" s="48"/>
      <c r="F41" s="48"/>
      <c r="G41" s="48"/>
      <c r="H41" s="48"/>
      <c r="I41" s="48"/>
      <c r="J41" s="48"/>
      <c r="K41" s="48"/>
      <c r="L41" s="48"/>
    </row>
    <row r="42" spans="2:27" s="19" customFormat="1" ht="16.5" customHeight="1" x14ac:dyDescent="0.2">
      <c r="B42" s="48"/>
      <c r="C42" s="48"/>
      <c r="D42" s="48"/>
      <c r="E42" s="48"/>
      <c r="F42" s="48"/>
      <c r="G42" s="48"/>
      <c r="H42" s="48"/>
      <c r="I42" s="48"/>
      <c r="J42" s="48"/>
      <c r="K42" s="48"/>
      <c r="L42" s="48"/>
    </row>
    <row r="43" spans="2:27" s="19" customFormat="1" x14ac:dyDescent="0.2">
      <c r="B43" s="48"/>
      <c r="C43" s="48"/>
      <c r="D43" s="48"/>
      <c r="E43" s="48"/>
      <c r="F43" s="48"/>
      <c r="G43" s="48"/>
      <c r="H43" s="48"/>
      <c r="I43" s="48"/>
      <c r="J43" s="48"/>
      <c r="K43" s="48"/>
      <c r="L43" s="48"/>
    </row>
    <row r="44" spans="2:27" s="19" customFormat="1" x14ac:dyDescent="0.2"/>
    <row r="45" spans="2:27" s="20" customFormat="1" x14ac:dyDescent="0.2"/>
    <row r="46" spans="2:27" s="3" customFormat="1" ht="12.75" customHeight="1" x14ac:dyDescent="0.2">
      <c r="B46" s="1111"/>
      <c r="C46" s="1112"/>
      <c r="D46" s="1112"/>
      <c r="E46" s="1112"/>
      <c r="F46" s="1112"/>
      <c r="G46" s="1112"/>
      <c r="H46" s="1112"/>
      <c r="I46" s="1112"/>
      <c r="J46" s="1112"/>
      <c r="K46" s="1112"/>
      <c r="L46" s="404"/>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8" t="s">
        <v>425</v>
      </c>
      <c r="C3" s="1038"/>
      <c r="D3" s="1038"/>
      <c r="E3" s="1038"/>
      <c r="F3" s="1038"/>
      <c r="G3" s="1038"/>
      <c r="H3" s="1038"/>
      <c r="I3" s="1038"/>
      <c r="J3" s="1038"/>
      <c r="K3" s="1038"/>
      <c r="L3" s="1038"/>
      <c r="M3" s="1038"/>
      <c r="N3" s="1038"/>
      <c r="O3" s="1038"/>
      <c r="P3" s="1038"/>
      <c r="Q3" s="1038"/>
      <c r="R3" s="1038"/>
      <c r="S3" s="1038"/>
      <c r="T3" s="1038"/>
      <c r="U3" s="1038"/>
      <c r="V3" s="1038"/>
      <c r="W3" s="1038"/>
      <c r="X3" s="1038"/>
      <c r="Y3" s="13"/>
    </row>
    <row r="4" spans="2:25" s="7" customFormat="1" ht="14.25" customHeight="1" x14ac:dyDescent="0.2">
      <c r="B4" s="1056" t="str">
        <f>porsaad!B6</f>
        <v>Situación a 31 de diciembre de 2022</v>
      </c>
      <c r="C4" s="1056"/>
      <c r="D4" s="1056"/>
      <c r="E4" s="1056"/>
      <c r="F4" s="1056"/>
      <c r="G4" s="1056"/>
      <c r="H4" s="1056"/>
      <c r="I4" s="1056"/>
      <c r="J4" s="1056"/>
      <c r="K4" s="1056"/>
      <c r="L4" s="1056"/>
      <c r="M4" s="1056"/>
      <c r="N4" s="1056"/>
      <c r="O4" s="1056"/>
      <c r="P4" s="1056"/>
      <c r="Q4" s="1056"/>
      <c r="R4" s="1056"/>
      <c r="S4" s="1056"/>
      <c r="T4" s="1056"/>
      <c r="U4" s="1056"/>
      <c r="V4" s="1056"/>
      <c r="W4" s="105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2" t="s">
        <v>55</v>
      </c>
      <c r="G6" s="1133"/>
      <c r="H6" s="1133"/>
      <c r="I6" s="1133"/>
      <c r="J6" s="1133"/>
      <c r="K6" s="1133"/>
      <c r="L6" s="1133"/>
      <c r="M6" s="1133"/>
      <c r="N6" s="1133"/>
      <c r="O6" s="1133"/>
      <c r="P6" s="1133"/>
      <c r="Q6" s="1133"/>
      <c r="R6" s="1133"/>
      <c r="S6" s="1133"/>
      <c r="T6" s="1133"/>
      <c r="U6" s="1133"/>
      <c r="V6" s="1133"/>
      <c r="W6" s="1134"/>
      <c r="X6" s="133"/>
      <c r="Y6" s="133"/>
    </row>
    <row r="7" spans="2:25" s="7" customFormat="1" ht="64.5" customHeight="1" x14ac:dyDescent="0.2">
      <c r="B7" s="1114" t="s">
        <v>15</v>
      </c>
      <c r="C7" s="195"/>
      <c r="D7" s="196" t="s">
        <v>255</v>
      </c>
      <c r="E7" s="195"/>
      <c r="F7" s="1135" t="s">
        <v>57</v>
      </c>
      <c r="G7" s="1136"/>
      <c r="H7" s="1135" t="s">
        <v>58</v>
      </c>
      <c r="I7" s="1136"/>
      <c r="J7" s="1135" t="s">
        <v>59</v>
      </c>
      <c r="K7" s="1136"/>
      <c r="L7" s="1135" t="s">
        <v>60</v>
      </c>
      <c r="M7" s="1136"/>
      <c r="N7" s="1135" t="s">
        <v>61</v>
      </c>
      <c r="O7" s="1136"/>
      <c r="P7" s="1135" t="s">
        <v>62</v>
      </c>
      <c r="Q7" s="1136"/>
      <c r="R7" s="1135" t="s">
        <v>63</v>
      </c>
      <c r="S7" s="1136"/>
      <c r="T7" s="1135" t="s">
        <v>64</v>
      </c>
      <c r="U7" s="1136"/>
      <c r="V7" s="1137" t="s">
        <v>3</v>
      </c>
      <c r="W7" s="1138"/>
      <c r="X7" s="51"/>
      <c r="Y7" s="196" t="s">
        <v>256</v>
      </c>
    </row>
    <row r="8" spans="2:25" s="124" customFormat="1" ht="20.25" customHeight="1" x14ac:dyDescent="0.2">
      <c r="B8" s="1115"/>
      <c r="C8" s="39"/>
      <c r="D8" s="197" t="s">
        <v>12</v>
      </c>
      <c r="E8" s="39"/>
      <c r="F8" s="198" t="s">
        <v>12</v>
      </c>
      <c r="G8" s="52" t="s">
        <v>31</v>
      </c>
      <c r="H8" s="198" t="s">
        <v>12</v>
      </c>
      <c r="I8" s="52" t="s">
        <v>31</v>
      </c>
      <c r="J8" s="198" t="s">
        <v>12</v>
      </c>
      <c r="K8" s="52" t="s">
        <v>31</v>
      </c>
      <c r="L8" s="198" t="s">
        <v>12</v>
      </c>
      <c r="M8" s="52" t="s">
        <v>31</v>
      </c>
      <c r="N8" s="198" t="s">
        <v>12</v>
      </c>
      <c r="O8" s="52" t="s">
        <v>31</v>
      </c>
      <c r="P8" s="198" t="s">
        <v>12</v>
      </c>
      <c r="Q8" s="52" t="s">
        <v>31</v>
      </c>
      <c r="R8" s="198" t="s">
        <v>12</v>
      </c>
      <c r="S8" s="52" t="s">
        <v>31</v>
      </c>
      <c r="T8" s="198" t="s">
        <v>12</v>
      </c>
      <c r="U8" s="52" t="s">
        <v>31</v>
      </c>
      <c r="V8" s="198" t="s">
        <v>12</v>
      </c>
      <c r="W8" s="52" t="s">
        <v>31</v>
      </c>
      <c r="X8" s="51"/>
      <c r="Y8" s="197"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270632</v>
      </c>
      <c r="E10" s="125"/>
      <c r="F10" s="153">
        <v>804</v>
      </c>
      <c r="G10" s="75">
        <v>0.20593576545862971</v>
      </c>
      <c r="H10" s="153">
        <v>120974</v>
      </c>
      <c r="I10" s="75">
        <v>30.986160809194367</v>
      </c>
      <c r="J10" s="153">
        <v>145766</v>
      </c>
      <c r="K10" s="75">
        <v>37.336359188858978</v>
      </c>
      <c r="L10" s="153">
        <v>14111</v>
      </c>
      <c r="M10" s="75">
        <v>3.6143775950083628</v>
      </c>
      <c r="N10" s="153">
        <v>26906</v>
      </c>
      <c r="O10" s="75">
        <v>6.8916762505346902</v>
      </c>
      <c r="P10" s="153">
        <v>4286</v>
      </c>
      <c r="Q10" s="75">
        <v>1.0978118044224963</v>
      </c>
      <c r="R10" s="153">
        <v>77554</v>
      </c>
      <c r="S10" s="75">
        <v>19.864604918381303</v>
      </c>
      <c r="T10" s="153">
        <v>12</v>
      </c>
      <c r="U10" s="75">
        <f t="shared" ref="U10:U27" si="0">T10*100/$V10</f>
        <v>3.0736681411735779E-3</v>
      </c>
      <c r="V10" s="153">
        <f>F10+H10+J10+L10+N10+P10+R10+T10</f>
        <v>390413</v>
      </c>
      <c r="W10" s="75">
        <f t="shared" ref="V10:W27" si="1">G10+I10+K10+M10+O10+Q10+S10+U10</f>
        <v>99.999999999999986</v>
      </c>
      <c r="X10" s="154"/>
      <c r="Y10" s="155">
        <f t="shared" ref="Y10:Y27" si="2">V10/D10</f>
        <v>1.4425973277365574</v>
      </c>
    </row>
    <row r="11" spans="2:25" s="125" customFormat="1" ht="18" customHeight="1" x14ac:dyDescent="0.2">
      <c r="B11" s="32" t="s">
        <v>10</v>
      </c>
      <c r="C11" s="28"/>
      <c r="D11" s="156">
        <v>37547</v>
      </c>
      <c r="F11" s="157">
        <v>3500</v>
      </c>
      <c r="G11" s="182">
        <v>8.0069546120058561</v>
      </c>
      <c r="H11" s="157">
        <v>3329</v>
      </c>
      <c r="I11" s="182">
        <v>7.6157576866764272</v>
      </c>
      <c r="J11" s="157">
        <v>5206</v>
      </c>
      <c r="K11" s="182">
        <v>11.909773060029282</v>
      </c>
      <c r="L11" s="157">
        <v>1668</v>
      </c>
      <c r="M11" s="182">
        <v>3.8158857979502194</v>
      </c>
      <c r="N11" s="157">
        <v>4020</v>
      </c>
      <c r="O11" s="182">
        <v>9.1965592972181547</v>
      </c>
      <c r="P11" s="157">
        <v>6823</v>
      </c>
      <c r="Q11" s="182">
        <v>15.608986090775987</v>
      </c>
      <c r="R11" s="157">
        <v>19166</v>
      </c>
      <c r="S11" s="182">
        <v>43.846083455344072</v>
      </c>
      <c r="T11" s="157">
        <v>0</v>
      </c>
      <c r="U11" s="182">
        <f t="shared" si="0"/>
        <v>0</v>
      </c>
      <c r="V11" s="157">
        <f t="shared" si="1"/>
        <v>43712</v>
      </c>
      <c r="W11" s="182">
        <f t="shared" si="1"/>
        <v>100</v>
      </c>
      <c r="X11" s="154"/>
      <c r="Y11" s="158">
        <f t="shared" si="2"/>
        <v>1.1641942099235625</v>
      </c>
    </row>
    <row r="12" spans="2:25" s="125" customFormat="1" ht="22.5" customHeight="1" x14ac:dyDescent="0.2">
      <c r="B12" s="32" t="s">
        <v>40</v>
      </c>
      <c r="C12" s="28"/>
      <c r="D12" s="156">
        <v>28977</v>
      </c>
      <c r="F12" s="126">
        <v>7367</v>
      </c>
      <c r="G12" s="182">
        <v>19.92050186577254</v>
      </c>
      <c r="H12" s="126">
        <v>2475</v>
      </c>
      <c r="I12" s="182">
        <v>6.69244497323022</v>
      </c>
      <c r="J12" s="126">
        <v>6922</v>
      </c>
      <c r="K12" s="182">
        <v>18.717213779676598</v>
      </c>
      <c r="L12" s="126">
        <v>2260</v>
      </c>
      <c r="M12" s="182">
        <v>6.1110810664647666</v>
      </c>
      <c r="N12" s="126">
        <v>3545</v>
      </c>
      <c r="O12" s="182">
        <v>9.585744416202477</v>
      </c>
      <c r="P12" s="126">
        <v>3546</v>
      </c>
      <c r="Q12" s="182">
        <v>9.588448434373479</v>
      </c>
      <c r="R12" s="126">
        <v>10854</v>
      </c>
      <c r="S12" s="182">
        <v>29.349413228056893</v>
      </c>
      <c r="T12" s="126">
        <v>13</v>
      </c>
      <c r="U12" s="182">
        <f t="shared" si="0"/>
        <v>3.5152236223027419E-2</v>
      </c>
      <c r="V12" s="157">
        <f t="shared" si="1"/>
        <v>36982</v>
      </c>
      <c r="W12" s="182">
        <f t="shared" si="1"/>
        <v>99.999999999999986</v>
      </c>
      <c r="X12" s="154"/>
      <c r="Y12" s="158">
        <f t="shared" si="2"/>
        <v>1.276253580425855</v>
      </c>
    </row>
    <row r="13" spans="2:25" s="125" customFormat="1" ht="18" customHeight="1" x14ac:dyDescent="0.2">
      <c r="B13" s="32" t="s">
        <v>41</v>
      </c>
      <c r="C13" s="28"/>
      <c r="D13" s="156">
        <v>26198</v>
      </c>
      <c r="F13" s="157">
        <v>3966</v>
      </c>
      <c r="G13" s="182">
        <v>9.4334237191380055</v>
      </c>
      <c r="H13" s="157">
        <v>11351</v>
      </c>
      <c r="I13" s="182">
        <v>26.999191284905571</v>
      </c>
      <c r="J13" s="157">
        <v>1980</v>
      </c>
      <c r="K13" s="182">
        <v>4.7095761381475665</v>
      </c>
      <c r="L13" s="157">
        <v>1986</v>
      </c>
      <c r="M13" s="182">
        <v>4.7238475809904381</v>
      </c>
      <c r="N13" s="157">
        <v>2905</v>
      </c>
      <c r="O13" s="182">
        <v>6.9097569097569096</v>
      </c>
      <c r="P13" s="157">
        <v>819</v>
      </c>
      <c r="Q13" s="182">
        <v>1.948051948051948</v>
      </c>
      <c r="R13" s="157">
        <v>19035</v>
      </c>
      <c r="S13" s="182">
        <v>45.276152419009563</v>
      </c>
      <c r="T13" s="157">
        <v>0</v>
      </c>
      <c r="U13" s="182">
        <f t="shared" si="0"/>
        <v>0</v>
      </c>
      <c r="V13" s="157">
        <f t="shared" si="1"/>
        <v>42042</v>
      </c>
      <c r="W13" s="182">
        <f t="shared" si="1"/>
        <v>100</v>
      </c>
      <c r="X13" s="154"/>
      <c r="Y13" s="158">
        <f t="shared" si="2"/>
        <v>1.6047789907626537</v>
      </c>
    </row>
    <row r="14" spans="2:25" s="125" customFormat="1" ht="18" customHeight="1" x14ac:dyDescent="0.2">
      <c r="B14" s="32" t="s">
        <v>9</v>
      </c>
      <c r="C14" s="28"/>
      <c r="D14" s="156">
        <v>34697</v>
      </c>
      <c r="F14" s="157">
        <v>1083</v>
      </c>
      <c r="G14" s="182">
        <v>2.8009828009828008</v>
      </c>
      <c r="H14" s="157">
        <v>1819</v>
      </c>
      <c r="I14" s="182">
        <v>4.7045131255657573</v>
      </c>
      <c r="J14" s="157">
        <v>476</v>
      </c>
      <c r="K14" s="182">
        <v>1.2310875468770206</v>
      </c>
      <c r="L14" s="157">
        <v>5126</v>
      </c>
      <c r="M14" s="182">
        <v>13.257467994310099</v>
      </c>
      <c r="N14" s="157">
        <v>4399</v>
      </c>
      <c r="O14" s="182">
        <v>11.377214535109273</v>
      </c>
      <c r="P14" s="157">
        <v>12018</v>
      </c>
      <c r="Q14" s="182">
        <v>31.082374240268976</v>
      </c>
      <c r="R14" s="157">
        <v>13744</v>
      </c>
      <c r="S14" s="182">
        <v>35.546359756886069</v>
      </c>
      <c r="T14" s="157">
        <v>0</v>
      </c>
      <c r="U14" s="182">
        <f t="shared" si="0"/>
        <v>0</v>
      </c>
      <c r="V14" s="157">
        <f t="shared" si="1"/>
        <v>38665</v>
      </c>
      <c r="W14" s="182">
        <f t="shared" si="1"/>
        <v>100</v>
      </c>
      <c r="X14" s="154"/>
      <c r="Y14" s="158">
        <f t="shared" si="2"/>
        <v>1.1143614721733868</v>
      </c>
    </row>
    <row r="15" spans="2:25" s="125" customFormat="1" ht="18" customHeight="1" x14ac:dyDescent="0.2">
      <c r="B15" s="32" t="s">
        <v>8</v>
      </c>
      <c r="C15" s="28"/>
      <c r="D15" s="156">
        <v>17553</v>
      </c>
      <c r="F15" s="126">
        <v>6852</v>
      </c>
      <c r="G15" s="182">
        <v>24.855805854826421</v>
      </c>
      <c r="H15" s="126">
        <v>3082</v>
      </c>
      <c r="I15" s="182">
        <v>11.180034098741249</v>
      </c>
      <c r="J15" s="126">
        <v>1429</v>
      </c>
      <c r="K15" s="182">
        <v>5.1837341749192873</v>
      </c>
      <c r="L15" s="126">
        <v>1997</v>
      </c>
      <c r="M15" s="182">
        <v>7.2441687524939242</v>
      </c>
      <c r="N15" s="126">
        <v>5089</v>
      </c>
      <c r="O15" s="182">
        <v>18.460478107882615</v>
      </c>
      <c r="P15" s="126">
        <v>113</v>
      </c>
      <c r="Q15" s="182">
        <v>0.40991040011608082</v>
      </c>
      <c r="R15" s="126">
        <v>9005</v>
      </c>
      <c r="S15" s="182">
        <v>32.665868611020421</v>
      </c>
      <c r="T15" s="126">
        <v>0</v>
      </c>
      <c r="U15" s="182">
        <f t="shared" si="0"/>
        <v>0</v>
      </c>
      <c r="V15" s="157">
        <f t="shared" si="1"/>
        <v>27567</v>
      </c>
      <c r="W15" s="182">
        <f t="shared" si="1"/>
        <v>100</v>
      </c>
      <c r="X15" s="154"/>
      <c r="Y15" s="158">
        <f t="shared" si="2"/>
        <v>1.5705007690992994</v>
      </c>
    </row>
    <row r="16" spans="2:25" s="128" customFormat="1" ht="18" customHeight="1" x14ac:dyDescent="0.2">
      <c r="B16" s="127" t="s">
        <v>7</v>
      </c>
      <c r="C16" s="129"/>
      <c r="D16" s="159">
        <v>114173</v>
      </c>
      <c r="E16" s="160"/>
      <c r="F16" s="161">
        <v>13137</v>
      </c>
      <c r="G16" s="183">
        <v>8.5355077642778241</v>
      </c>
      <c r="H16" s="161">
        <v>21723</v>
      </c>
      <c r="I16" s="183">
        <v>14.114092651549607</v>
      </c>
      <c r="J16" s="161">
        <v>21367</v>
      </c>
      <c r="K16" s="183">
        <v>13.882788642713274</v>
      </c>
      <c r="L16" s="161">
        <v>7861</v>
      </c>
      <c r="M16" s="183">
        <v>5.1075303748944192</v>
      </c>
      <c r="N16" s="161">
        <v>8485</v>
      </c>
      <c r="O16" s="183">
        <v>5.5129621207199015</v>
      </c>
      <c r="P16" s="161">
        <v>48167</v>
      </c>
      <c r="Q16" s="183">
        <v>31.295562341628223</v>
      </c>
      <c r="R16" s="161">
        <v>31152</v>
      </c>
      <c r="S16" s="183">
        <v>20.240400233902932</v>
      </c>
      <c r="T16" s="161">
        <v>2018</v>
      </c>
      <c r="U16" s="183">
        <f t="shared" si="0"/>
        <v>1.3111558703138197</v>
      </c>
      <c r="V16" s="161">
        <f t="shared" si="1"/>
        <v>153910</v>
      </c>
      <c r="W16" s="183">
        <f t="shared" si="1"/>
        <v>100</v>
      </c>
      <c r="X16" s="162"/>
      <c r="Y16" s="158">
        <f t="shared" si="2"/>
        <v>1.3480420064288405</v>
      </c>
    </row>
    <row r="17" spans="2:25" s="128" customFormat="1" ht="18" customHeight="1" x14ac:dyDescent="0.2">
      <c r="B17" s="127" t="s">
        <v>43</v>
      </c>
      <c r="C17" s="129"/>
      <c r="D17" s="159">
        <v>67338</v>
      </c>
      <c r="E17" s="160"/>
      <c r="F17" s="161">
        <v>8376</v>
      </c>
      <c r="G17" s="183">
        <v>9.7775079961711757</v>
      </c>
      <c r="H17" s="161">
        <v>21290</v>
      </c>
      <c r="I17" s="183">
        <v>24.852333481194407</v>
      </c>
      <c r="J17" s="161">
        <v>16179</v>
      </c>
      <c r="K17" s="183">
        <v>18.886139191744682</v>
      </c>
      <c r="L17" s="161">
        <v>3367</v>
      </c>
      <c r="M17" s="183">
        <v>3.9303807811733944</v>
      </c>
      <c r="N17" s="161">
        <v>12152</v>
      </c>
      <c r="O17" s="183">
        <v>14.185324399411668</v>
      </c>
      <c r="P17" s="161">
        <v>9027</v>
      </c>
      <c r="Q17" s="183">
        <v>10.537436088996802</v>
      </c>
      <c r="R17" s="161">
        <v>15254</v>
      </c>
      <c r="S17" s="183">
        <v>17.806364251861883</v>
      </c>
      <c r="T17" s="161">
        <v>21</v>
      </c>
      <c r="U17" s="183">
        <f t="shared" si="0"/>
        <v>2.4513809445987907E-2</v>
      </c>
      <c r="V17" s="161">
        <f t="shared" si="1"/>
        <v>85666</v>
      </c>
      <c r="W17" s="183">
        <f t="shared" si="1"/>
        <v>100</v>
      </c>
      <c r="X17" s="162"/>
      <c r="Y17" s="158">
        <f t="shared" si="2"/>
        <v>1.2721791559000861</v>
      </c>
    </row>
    <row r="18" spans="2:25" s="128" customFormat="1" ht="18" customHeight="1" x14ac:dyDescent="0.2">
      <c r="B18" s="127" t="s">
        <v>44</v>
      </c>
      <c r="C18" s="129"/>
      <c r="D18" s="159">
        <v>187874</v>
      </c>
      <c r="E18" s="160"/>
      <c r="F18" s="161">
        <v>337</v>
      </c>
      <c r="G18" s="183">
        <v>0.14842872558303419</v>
      </c>
      <c r="H18" s="161">
        <v>24107</v>
      </c>
      <c r="I18" s="183">
        <v>10.6177189543923</v>
      </c>
      <c r="J18" s="161">
        <v>32638</v>
      </c>
      <c r="K18" s="183">
        <v>14.37512387412187</v>
      </c>
      <c r="L18" s="161">
        <v>12722</v>
      </c>
      <c r="M18" s="183">
        <v>5.6032945010900921</v>
      </c>
      <c r="N18" s="161">
        <v>38512</v>
      </c>
      <c r="O18" s="183">
        <v>16.962276200753156</v>
      </c>
      <c r="P18" s="161">
        <v>21599</v>
      </c>
      <c r="Q18" s="183">
        <v>9.5130921183025396</v>
      </c>
      <c r="R18" s="161">
        <v>97045</v>
      </c>
      <c r="S18" s="183">
        <v>42.742628113369598</v>
      </c>
      <c r="T18" s="161">
        <v>85</v>
      </c>
      <c r="U18" s="183">
        <f t="shared" si="0"/>
        <v>3.7437512387412185E-2</v>
      </c>
      <c r="V18" s="161">
        <f t="shared" si="1"/>
        <v>227045</v>
      </c>
      <c r="W18" s="183">
        <f t="shared" si="1"/>
        <v>100</v>
      </c>
      <c r="X18" s="162"/>
      <c r="Y18" s="158">
        <f t="shared" si="2"/>
        <v>1.2084961197398256</v>
      </c>
    </row>
    <row r="19" spans="2:25" s="128" customFormat="1" ht="18" customHeight="1" x14ac:dyDescent="0.2">
      <c r="B19" s="127" t="s">
        <v>6</v>
      </c>
      <c r="C19" s="129"/>
      <c r="D19" s="159">
        <v>133839</v>
      </c>
      <c r="E19" s="160"/>
      <c r="F19" s="161">
        <v>1208</v>
      </c>
      <c r="G19" s="183">
        <v>0.71254984309746827</v>
      </c>
      <c r="H19" s="161">
        <v>30429</v>
      </c>
      <c r="I19" s="183">
        <v>17.948823820871574</v>
      </c>
      <c r="J19" s="161">
        <v>4071</v>
      </c>
      <c r="K19" s="183">
        <v>2.4013165656041338</v>
      </c>
      <c r="L19" s="161">
        <v>7914</v>
      </c>
      <c r="M19" s="183">
        <v>4.6681452469150369</v>
      </c>
      <c r="N19" s="161">
        <v>13328</v>
      </c>
      <c r="O19" s="183">
        <v>7.8616426397376307</v>
      </c>
      <c r="P19" s="161">
        <v>21087</v>
      </c>
      <c r="Q19" s="183">
        <v>12.438359719698935</v>
      </c>
      <c r="R19" s="161">
        <v>91232</v>
      </c>
      <c r="S19" s="183">
        <v>53.814029209824696</v>
      </c>
      <c r="T19" s="161">
        <v>263</v>
      </c>
      <c r="U19" s="183">
        <f t="shared" si="0"/>
        <v>0.15513295425052498</v>
      </c>
      <c r="V19" s="161">
        <f t="shared" si="1"/>
        <v>169532</v>
      </c>
      <c r="W19" s="183">
        <f t="shared" si="1"/>
        <v>100</v>
      </c>
      <c r="X19" s="162"/>
      <c r="Y19" s="158">
        <f t="shared" si="2"/>
        <v>1.2666860929923267</v>
      </c>
    </row>
    <row r="20" spans="2:25" s="125" customFormat="1" ht="18" customHeight="1" x14ac:dyDescent="0.2">
      <c r="B20" s="127" t="s">
        <v>5</v>
      </c>
      <c r="C20" s="28"/>
      <c r="D20" s="156">
        <v>32795</v>
      </c>
      <c r="F20" s="157">
        <v>1142</v>
      </c>
      <c r="G20" s="182">
        <v>3.1237178259799228</v>
      </c>
      <c r="H20" s="157">
        <v>3278</v>
      </c>
      <c r="I20" s="182">
        <v>8.9663284006674147</v>
      </c>
      <c r="J20" s="157">
        <v>946</v>
      </c>
      <c r="K20" s="182">
        <v>2.5875981290516701</v>
      </c>
      <c r="L20" s="157">
        <v>2055</v>
      </c>
      <c r="M20" s="182">
        <v>5.621050904018162</v>
      </c>
      <c r="N20" s="157">
        <v>4721</v>
      </c>
      <c r="O20" s="182">
        <v>12.913372904072869</v>
      </c>
      <c r="P20" s="157">
        <v>18089</v>
      </c>
      <c r="Q20" s="182">
        <v>49.47892447824065</v>
      </c>
      <c r="R20" s="157">
        <v>6328</v>
      </c>
      <c r="S20" s="182">
        <v>17.30900735796931</v>
      </c>
      <c r="T20" s="157">
        <v>0</v>
      </c>
      <c r="U20" s="182">
        <f t="shared" si="0"/>
        <v>0</v>
      </c>
      <c r="V20" s="157">
        <f t="shared" si="1"/>
        <v>36559</v>
      </c>
      <c r="W20" s="182">
        <f t="shared" si="1"/>
        <v>100</v>
      </c>
      <c r="X20" s="154"/>
      <c r="Y20" s="158">
        <f t="shared" si="2"/>
        <v>1.1147735935356</v>
      </c>
    </row>
    <row r="21" spans="2:25" s="125" customFormat="1" ht="18" customHeight="1" x14ac:dyDescent="0.2">
      <c r="B21" s="32" t="s">
        <v>38</v>
      </c>
      <c r="C21" s="28"/>
      <c r="D21" s="156">
        <v>68103</v>
      </c>
      <c r="F21" s="157">
        <v>5520</v>
      </c>
      <c r="G21" s="182">
        <v>6.675212228214864</v>
      </c>
      <c r="H21" s="157">
        <v>8897</v>
      </c>
      <c r="I21" s="182">
        <v>10.758942607686169</v>
      </c>
      <c r="J21" s="157">
        <v>26693</v>
      </c>
      <c r="K21" s="182">
        <v>32.279246378213656</v>
      </c>
      <c r="L21" s="157">
        <v>8312</v>
      </c>
      <c r="M21" s="182">
        <v>10.051515224804701</v>
      </c>
      <c r="N21" s="157">
        <v>6711</v>
      </c>
      <c r="O21" s="182">
        <v>8.1154618231068767</v>
      </c>
      <c r="P21" s="157">
        <v>10604</v>
      </c>
      <c r="Q21" s="182">
        <v>12.823179432606961</v>
      </c>
      <c r="R21" s="157">
        <v>15849</v>
      </c>
      <c r="S21" s="182">
        <v>19.165840326988658</v>
      </c>
      <c r="T21" s="157">
        <v>108</v>
      </c>
      <c r="U21" s="182">
        <f t="shared" si="0"/>
        <v>0.13060197837811691</v>
      </c>
      <c r="V21" s="157">
        <f t="shared" si="1"/>
        <v>82694</v>
      </c>
      <c r="W21" s="182">
        <f t="shared" si="1"/>
        <v>100.00000000000001</v>
      </c>
      <c r="X21" s="154"/>
      <c r="Y21" s="158">
        <f t="shared" si="2"/>
        <v>1.2142490051833252</v>
      </c>
    </row>
    <row r="22" spans="2:25" s="125" customFormat="1" ht="21" customHeight="1" x14ac:dyDescent="0.2">
      <c r="B22" s="32" t="s">
        <v>45</v>
      </c>
      <c r="C22" s="28"/>
      <c r="D22" s="156">
        <v>163762</v>
      </c>
      <c r="F22" s="157">
        <v>4268</v>
      </c>
      <c r="G22" s="182">
        <v>1.9562457315983188</v>
      </c>
      <c r="H22" s="157">
        <v>63656</v>
      </c>
      <c r="I22" s="182">
        <v>29.176845897521691</v>
      </c>
      <c r="J22" s="157">
        <v>44731</v>
      </c>
      <c r="K22" s="182">
        <v>20.502536977536174</v>
      </c>
      <c r="L22" s="157">
        <v>15547</v>
      </c>
      <c r="M22" s="182">
        <v>7.1259963423521704</v>
      </c>
      <c r="N22" s="157">
        <v>23658</v>
      </c>
      <c r="O22" s="182">
        <v>10.843688265734073</v>
      </c>
      <c r="P22" s="157">
        <v>24569</v>
      </c>
      <c r="Q22" s="182">
        <v>11.261246808725186</v>
      </c>
      <c r="R22" s="157">
        <v>41656</v>
      </c>
      <c r="S22" s="182">
        <v>19.093105012994275</v>
      </c>
      <c r="T22" s="157">
        <v>88</v>
      </c>
      <c r="U22" s="182">
        <f t="shared" si="0"/>
        <v>4.0334963538109662E-2</v>
      </c>
      <c r="V22" s="157">
        <f t="shared" si="1"/>
        <v>218173</v>
      </c>
      <c r="W22" s="182">
        <f t="shared" si="1"/>
        <v>100</v>
      </c>
      <c r="X22" s="154"/>
      <c r="Y22" s="158">
        <f t="shared" si="2"/>
        <v>1.3322565674576519</v>
      </c>
    </row>
    <row r="23" spans="2:25" s="125" customFormat="1" ht="18" customHeight="1" x14ac:dyDescent="0.2">
      <c r="B23" s="32" t="s">
        <v>46</v>
      </c>
      <c r="C23" s="28"/>
      <c r="D23" s="156">
        <v>37762</v>
      </c>
      <c r="F23" s="157">
        <v>4096</v>
      </c>
      <c r="G23" s="182">
        <v>8.6730048489211686</v>
      </c>
      <c r="H23" s="157">
        <v>7449</v>
      </c>
      <c r="I23" s="182">
        <v>15.772757109280708</v>
      </c>
      <c r="J23" s="157">
        <v>2873</v>
      </c>
      <c r="K23" s="182">
        <v>6.0833845046265909</v>
      </c>
      <c r="L23" s="157">
        <v>3839</v>
      </c>
      <c r="M23" s="182">
        <v>8.1288246130391517</v>
      </c>
      <c r="N23" s="157">
        <v>4635</v>
      </c>
      <c r="O23" s="182">
        <v>9.8143011412962924</v>
      </c>
      <c r="P23" s="157">
        <v>1240</v>
      </c>
      <c r="Q23" s="182">
        <v>2.6256167023101193</v>
      </c>
      <c r="R23" s="157">
        <v>23091</v>
      </c>
      <c r="S23" s="182">
        <v>48.893641349228197</v>
      </c>
      <c r="T23" s="157">
        <v>4</v>
      </c>
      <c r="U23" s="182">
        <f t="shared" si="0"/>
        <v>8.4697312977745787E-3</v>
      </c>
      <c r="V23" s="157">
        <f>F23+H23+J23+L23+N23+P23+R23+T23</f>
        <v>47227</v>
      </c>
      <c r="W23" s="182">
        <f t="shared" si="1"/>
        <v>100.00000000000001</v>
      </c>
      <c r="X23" s="154"/>
      <c r="Y23" s="158">
        <f t="shared" si="2"/>
        <v>1.2506488003813356</v>
      </c>
    </row>
    <row r="24" spans="2:25" s="125" customFormat="1" ht="22.5" customHeight="1" x14ac:dyDescent="0.2">
      <c r="B24" s="32" t="s">
        <v>47</v>
      </c>
      <c r="C24" s="28"/>
      <c r="D24" s="156">
        <v>15245</v>
      </c>
      <c r="F24" s="126">
        <v>1586</v>
      </c>
      <c r="G24" s="184">
        <v>7.8565413384851635</v>
      </c>
      <c r="H24" s="126">
        <v>2657</v>
      </c>
      <c r="I24" s="182">
        <v>13.161935899341159</v>
      </c>
      <c r="J24" s="126">
        <v>972</v>
      </c>
      <c r="K24" s="182">
        <v>4.8149799375835931</v>
      </c>
      <c r="L24" s="126">
        <v>445</v>
      </c>
      <c r="M24" s="182">
        <v>2.2043889631941349</v>
      </c>
      <c r="N24" s="126">
        <v>2214</v>
      </c>
      <c r="O24" s="182">
        <v>10.96745430227374</v>
      </c>
      <c r="P24" s="126">
        <v>2872</v>
      </c>
      <c r="Q24" s="182">
        <v>14.226977757963045</v>
      </c>
      <c r="R24" s="126">
        <v>9410</v>
      </c>
      <c r="S24" s="182">
        <v>46.614157626195073</v>
      </c>
      <c r="T24" s="126">
        <v>31</v>
      </c>
      <c r="U24" s="182">
        <f t="shared" si="0"/>
        <v>0.15356417496408581</v>
      </c>
      <c r="V24" s="126">
        <f t="shared" si="1"/>
        <v>20187</v>
      </c>
      <c r="W24" s="182">
        <f t="shared" si="1"/>
        <v>100</v>
      </c>
      <c r="X24" s="154"/>
      <c r="Y24" s="158">
        <f t="shared" si="2"/>
        <v>1.324171859626107</v>
      </c>
    </row>
    <row r="25" spans="2:25" s="125" customFormat="1" ht="18" customHeight="1" x14ac:dyDescent="0.2">
      <c r="B25" s="32" t="s">
        <v>48</v>
      </c>
      <c r="C25" s="28"/>
      <c r="D25" s="156">
        <v>65206</v>
      </c>
      <c r="F25" s="126">
        <v>811</v>
      </c>
      <c r="G25" s="184">
        <v>0.90207332265527673</v>
      </c>
      <c r="H25" s="126">
        <v>21762</v>
      </c>
      <c r="I25" s="182">
        <v>24.205819540843567</v>
      </c>
      <c r="J25" s="126">
        <v>5652</v>
      </c>
      <c r="K25" s="182">
        <v>6.2867058195408436</v>
      </c>
      <c r="L25" s="126">
        <v>7437</v>
      </c>
      <c r="M25" s="182">
        <v>8.2721569674319273</v>
      </c>
      <c r="N25" s="126">
        <v>12752</v>
      </c>
      <c r="O25" s="182">
        <v>14.184018508631429</v>
      </c>
      <c r="P25" s="126">
        <v>1325</v>
      </c>
      <c r="Q25" s="182">
        <v>1.4737942694429613</v>
      </c>
      <c r="R25" s="126">
        <v>33761</v>
      </c>
      <c r="S25" s="182">
        <v>37.552277985406654</v>
      </c>
      <c r="T25" s="126">
        <v>6404</v>
      </c>
      <c r="U25" s="182">
        <f t="shared" si="0"/>
        <v>7.1231535860473389</v>
      </c>
      <c r="V25" s="126">
        <f t="shared" si="1"/>
        <v>89904</v>
      </c>
      <c r="W25" s="182">
        <f t="shared" si="1"/>
        <v>99.999999999999986</v>
      </c>
      <c r="X25" s="154"/>
      <c r="Y25" s="158">
        <f t="shared" si="2"/>
        <v>1.3787688249547587</v>
      </c>
    </row>
    <row r="26" spans="2:25" s="125" customFormat="1" ht="18" customHeight="1" x14ac:dyDescent="0.2">
      <c r="B26" s="32" t="s">
        <v>49</v>
      </c>
      <c r="C26" s="28"/>
      <c r="D26" s="156">
        <v>8548</v>
      </c>
      <c r="F26" s="126">
        <v>1028</v>
      </c>
      <c r="G26" s="184">
        <v>8.00560703995016</v>
      </c>
      <c r="H26" s="126">
        <v>2956</v>
      </c>
      <c r="I26" s="182">
        <v>23.020014017599877</v>
      </c>
      <c r="J26" s="126">
        <v>3576</v>
      </c>
      <c r="K26" s="182">
        <v>27.848298419126237</v>
      </c>
      <c r="L26" s="126">
        <v>1223</v>
      </c>
      <c r="M26" s="182">
        <v>9.5241803597850634</v>
      </c>
      <c r="N26" s="126">
        <v>1740</v>
      </c>
      <c r="O26" s="182">
        <v>13.550346546219142</v>
      </c>
      <c r="P26" s="126">
        <v>1026</v>
      </c>
      <c r="Q26" s="182">
        <v>7.9900319289774941</v>
      </c>
      <c r="R26" s="126">
        <v>1292</v>
      </c>
      <c r="S26" s="182">
        <v>10.06152168834203</v>
      </c>
      <c r="T26" s="126">
        <v>0</v>
      </c>
      <c r="U26" s="182">
        <f t="shared" si="0"/>
        <v>0</v>
      </c>
      <c r="V26" s="126">
        <f t="shared" si="1"/>
        <v>12841</v>
      </c>
      <c r="W26" s="182">
        <f t="shared" si="1"/>
        <v>100</v>
      </c>
      <c r="X26" s="154"/>
      <c r="Y26" s="158">
        <f t="shared" si="2"/>
        <v>1.5022227421619092</v>
      </c>
    </row>
    <row r="27" spans="2:25" s="125" customFormat="1" ht="18" customHeight="1" x14ac:dyDescent="0.2">
      <c r="B27" s="32" t="s">
        <v>4</v>
      </c>
      <c r="C27" s="28"/>
      <c r="D27" s="156">
        <v>3188</v>
      </c>
      <c r="F27" s="126">
        <v>561</v>
      </c>
      <c r="G27" s="184">
        <v>13.016241299303944</v>
      </c>
      <c r="H27" s="126">
        <v>759</v>
      </c>
      <c r="I27" s="182">
        <v>17.610208816705338</v>
      </c>
      <c r="J27" s="126">
        <v>1118</v>
      </c>
      <c r="K27" s="182">
        <v>25.939675174013921</v>
      </c>
      <c r="L27" s="126">
        <v>59</v>
      </c>
      <c r="M27" s="182">
        <v>1.3689095127610209</v>
      </c>
      <c r="N27" s="126">
        <v>184</v>
      </c>
      <c r="O27" s="182">
        <v>4.2691415313225054</v>
      </c>
      <c r="P27" s="126">
        <v>4</v>
      </c>
      <c r="Q27" s="182">
        <v>9.2807424593967514E-2</v>
      </c>
      <c r="R27" s="126">
        <v>1625</v>
      </c>
      <c r="S27" s="182">
        <v>37.703016241299302</v>
      </c>
      <c r="T27" s="126">
        <v>0</v>
      </c>
      <c r="U27" s="182">
        <f t="shared" si="0"/>
        <v>0</v>
      </c>
      <c r="V27" s="157">
        <f t="shared" si="1"/>
        <v>4310</v>
      </c>
      <c r="W27" s="182">
        <f t="shared" si="1"/>
        <v>100</v>
      </c>
      <c r="X27" s="154"/>
      <c r="Y27" s="158">
        <f t="shared" si="2"/>
        <v>1.3519447929736512</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1313437</v>
      </c>
      <c r="E30" s="23"/>
      <c r="F30" s="65">
        <f>SUM(F10:F27)</f>
        <v>65642</v>
      </c>
      <c r="G30" s="67">
        <f>F30*100/$V30</f>
        <v>3.7999825173711916</v>
      </c>
      <c r="H30" s="65">
        <f>SUM(H10:H27)</f>
        <v>351993</v>
      </c>
      <c r="I30" s="67">
        <f>H30*100/$V30</f>
        <v>20.376698550273268</v>
      </c>
      <c r="J30" s="65">
        <f>SUM(J10:J27)</f>
        <v>322595</v>
      </c>
      <c r="K30" s="67">
        <f>J30*100/$V30</f>
        <v>18.674863047916876</v>
      </c>
      <c r="L30" s="65">
        <f>SUM(L10:L27)</f>
        <v>97929</v>
      </c>
      <c r="M30" s="67">
        <f>L30*100/$V30</f>
        <v>5.6690607833954392</v>
      </c>
      <c r="N30" s="65">
        <f>SUM(N10:N27)</f>
        <v>175956</v>
      </c>
      <c r="O30" s="67">
        <f>N30*100/$V30</f>
        <v>10.186004750412318</v>
      </c>
      <c r="P30" s="65">
        <f>SUM(P10:P27)</f>
        <v>187214</v>
      </c>
      <c r="Q30" s="67">
        <f>P30*100/$V30</f>
        <v>10.837724734272726</v>
      </c>
      <c r="R30" s="65">
        <f>SUM(R10:R27)</f>
        <v>517053</v>
      </c>
      <c r="S30" s="67">
        <f>R30*100/$V30</f>
        <v>29.931939315595606</v>
      </c>
      <c r="T30" s="65">
        <f>SUM(T10:T28)</f>
        <v>9047</v>
      </c>
      <c r="U30" s="67">
        <f>T30*100/$V30</f>
        <v>0.52372630076257842</v>
      </c>
      <c r="V30" s="65">
        <f>SUM(V10:V27)</f>
        <v>1727429</v>
      </c>
      <c r="W30" s="67">
        <f>G30+I30+K30+M30+O30+Q30+S30+U30</f>
        <v>100</v>
      </c>
      <c r="X30" s="174"/>
      <c r="Y30" s="175">
        <f>(V30/D30)</f>
        <v>1.31519745522625</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20" customFormat="1" ht="18.75" customHeight="1" x14ac:dyDescent="0.2">
      <c r="B32" s="180" t="s">
        <v>42</v>
      </c>
      <c r="C32" s="177"/>
      <c r="D32" s="177"/>
      <c r="E32" s="177"/>
      <c r="F32" s="177"/>
      <c r="G32" s="177"/>
      <c r="H32" s="177"/>
      <c r="I32" s="177"/>
      <c r="J32" s="177"/>
      <c r="K32" s="177"/>
      <c r="L32" s="177"/>
      <c r="N32" s="177"/>
      <c r="O32" s="177"/>
      <c r="P32" s="177"/>
      <c r="Q32" s="177"/>
      <c r="R32" s="177"/>
      <c r="S32" s="177"/>
      <c r="T32" s="177"/>
      <c r="U32" s="177"/>
      <c r="V32" s="177"/>
      <c r="W32" s="177"/>
      <c r="X32" s="136"/>
      <c r="Y32" s="136"/>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topLeftCell="A4"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9.5" x14ac:dyDescent="0.2">
      <c r="B3" s="1043" t="s">
        <v>426</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56" t="str">
        <f>porsaad!B6</f>
        <v>Situación a 31 de diciembre de 2022</v>
      </c>
      <c r="C4" s="1056"/>
      <c r="D4" s="1056"/>
      <c r="E4" s="1056"/>
      <c r="F4" s="1056"/>
      <c r="G4" s="1056"/>
      <c r="H4" s="1056"/>
      <c r="I4" s="1056"/>
      <c r="J4" s="1056"/>
      <c r="K4" s="1056"/>
      <c r="L4" s="1056"/>
      <c r="M4" s="1056"/>
      <c r="N4" s="1056"/>
      <c r="O4" s="1056"/>
      <c r="P4" s="1056"/>
      <c r="Q4" s="1056"/>
      <c r="R4" s="1056"/>
      <c r="S4" s="1056"/>
      <c r="T4" s="1056"/>
      <c r="U4" s="1056"/>
      <c r="V4" s="1056"/>
      <c r="W4" s="105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8" customFormat="1" ht="19.5" customHeight="1" x14ac:dyDescent="0.2">
      <c r="B6" s="519"/>
      <c r="C6" s="519"/>
      <c r="D6" s="519"/>
      <c r="E6" s="519"/>
      <c r="F6" s="1116" t="s">
        <v>55</v>
      </c>
      <c r="G6" s="1116"/>
      <c r="H6" s="1116"/>
      <c r="I6" s="1116"/>
      <c r="J6" s="1116"/>
      <c r="K6" s="1116"/>
      <c r="L6" s="1116"/>
      <c r="M6" s="1116"/>
      <c r="N6" s="1116"/>
      <c r="O6" s="1116"/>
      <c r="P6" s="1116"/>
      <c r="Q6" s="1116"/>
      <c r="R6" s="1116"/>
      <c r="S6" s="1116"/>
      <c r="T6" s="1116"/>
      <c r="U6" s="1116"/>
      <c r="V6" s="1116"/>
      <c r="W6" s="1116"/>
      <c r="X6" s="674"/>
      <c r="Y6" s="674"/>
    </row>
    <row r="7" spans="2:25" s="518" customFormat="1" ht="64.5" customHeight="1" x14ac:dyDescent="0.2">
      <c r="B7" s="1117" t="s">
        <v>15</v>
      </c>
      <c r="C7" s="543"/>
      <c r="D7" s="544" t="s">
        <v>56</v>
      </c>
      <c r="E7" s="543"/>
      <c r="F7" s="1118" t="s">
        <v>176</v>
      </c>
      <c r="G7" s="1118"/>
      <c r="H7" s="1118" t="s">
        <v>62</v>
      </c>
      <c r="I7" s="1118"/>
      <c r="J7" s="1118" t="s">
        <v>63</v>
      </c>
      <c r="K7" s="1118"/>
      <c r="L7" s="1118" t="s">
        <v>160</v>
      </c>
      <c r="M7" s="1118"/>
      <c r="N7" s="1118" t="s">
        <v>3</v>
      </c>
      <c r="O7" s="1118"/>
      <c r="P7" s="544"/>
      <c r="Q7" s="544" t="s">
        <v>65</v>
      </c>
      <c r="R7" s="519"/>
      <c r="S7" s="519"/>
      <c r="T7" s="519"/>
      <c r="U7" s="519"/>
      <c r="V7" s="519"/>
      <c r="W7" s="519"/>
    </row>
    <row r="8" spans="2:25" s="628" customFormat="1" ht="20.25" customHeight="1" x14ac:dyDescent="0.2">
      <c r="B8" s="1117"/>
      <c r="C8" s="545"/>
      <c r="D8" s="544" t="s">
        <v>12</v>
      </c>
      <c r="E8" s="545"/>
      <c r="F8" s="544" t="s">
        <v>12</v>
      </c>
      <c r="G8" s="544" t="s">
        <v>31</v>
      </c>
      <c r="H8" s="544" t="s">
        <v>12</v>
      </c>
      <c r="I8" s="544" t="s">
        <v>31</v>
      </c>
      <c r="J8" s="544" t="s">
        <v>12</v>
      </c>
      <c r="K8" s="544" t="s">
        <v>31</v>
      </c>
      <c r="L8" s="544" t="s">
        <v>12</v>
      </c>
      <c r="M8" s="544" t="s">
        <v>31</v>
      </c>
      <c r="N8" s="544" t="s">
        <v>12</v>
      </c>
      <c r="O8" s="544" t="s">
        <v>31</v>
      </c>
      <c r="P8" s="544"/>
      <c r="Q8" s="544" t="s">
        <v>12</v>
      </c>
      <c r="R8" s="543"/>
      <c r="S8" s="543"/>
      <c r="T8" s="543"/>
      <c r="U8" s="543"/>
      <c r="V8" s="543"/>
      <c r="W8" s="543"/>
    </row>
    <row r="9" spans="2:25" s="629" customFormat="1" ht="8.25" customHeight="1" x14ac:dyDescent="0.2">
      <c r="B9" s="546"/>
      <c r="C9" s="547"/>
      <c r="D9" s="548"/>
      <c r="E9" s="547"/>
      <c r="F9" s="549"/>
      <c r="G9" s="549"/>
      <c r="H9" s="549"/>
      <c r="I9" s="549"/>
      <c r="J9" s="549"/>
      <c r="K9" s="549"/>
      <c r="L9" s="549"/>
      <c r="M9" s="549"/>
      <c r="N9" s="549"/>
      <c r="O9" s="549"/>
      <c r="P9" s="549"/>
      <c r="Q9" s="549"/>
      <c r="R9" s="545"/>
      <c r="S9" s="545"/>
      <c r="T9" s="545"/>
      <c r="U9" s="545"/>
      <c r="V9" s="545"/>
      <c r="W9" s="545"/>
    </row>
    <row r="10" spans="2:25" s="630" customFormat="1" ht="18" customHeight="1" x14ac:dyDescent="0.2">
      <c r="B10" s="532" t="s">
        <v>11</v>
      </c>
      <c r="C10" s="547"/>
      <c r="D10" s="551">
        <f>'41benpresaad'!D10</f>
        <v>270632</v>
      </c>
      <c r="E10" s="550"/>
      <c r="F10" s="552">
        <f>'41benpresaad'!F10+'41benpresaad'!H10+'41benpresaad'!J10+'41benpresaad'!L10+'41benpresaad'!N10</f>
        <v>308561</v>
      </c>
      <c r="G10" s="553">
        <f t="shared" ref="G10:G27" si="0">F10*100/$N10</f>
        <v>79.034509609055021</v>
      </c>
      <c r="H10" s="552">
        <f>'41benpresaad'!P10</f>
        <v>4286</v>
      </c>
      <c r="I10" s="553">
        <f t="shared" ref="I10:I27" si="1">H10*100/$N10</f>
        <v>1.0978118044224963</v>
      </c>
      <c r="J10" s="552">
        <f>'41benpresaad'!R10</f>
        <v>77554</v>
      </c>
      <c r="K10" s="553">
        <f t="shared" ref="K10:K27" si="2">J10*100/$N10</f>
        <v>19.864604918381303</v>
      </c>
      <c r="L10" s="552">
        <f>'41benpresaad'!T10</f>
        <v>12</v>
      </c>
      <c r="M10" s="553">
        <f t="shared" ref="M10:M27" si="3">L10*100/$N10</f>
        <v>3.0736681411735779E-3</v>
      </c>
      <c r="N10" s="552">
        <f>F10+H10+J10+L10</f>
        <v>390413</v>
      </c>
      <c r="O10" s="553">
        <f>G10+I10+K10+M10</f>
        <v>99.999999999999986</v>
      </c>
      <c r="P10" s="554"/>
      <c r="Q10" s="554">
        <f t="shared" ref="Q10:Q27" si="4">N10/D10</f>
        <v>1.4425973277365574</v>
      </c>
      <c r="R10" s="550"/>
      <c r="S10" s="550"/>
      <c r="T10" s="550"/>
      <c r="U10" s="550"/>
      <c r="V10" s="550"/>
      <c r="W10" s="550"/>
    </row>
    <row r="11" spans="2:25" s="630" customFormat="1" ht="18" customHeight="1" x14ac:dyDescent="0.2">
      <c r="B11" s="532" t="s">
        <v>10</v>
      </c>
      <c r="C11" s="547"/>
      <c r="D11" s="551">
        <f>'41benpresaad'!D11</f>
        <v>37547</v>
      </c>
      <c r="E11" s="550"/>
      <c r="F11" s="552">
        <f>'41benpresaad'!F11+'41benpresaad'!H11+'41benpresaad'!J11+'41benpresaad'!L11+'41benpresaad'!N11</f>
        <v>17723</v>
      </c>
      <c r="G11" s="553">
        <f t="shared" si="0"/>
        <v>40.544930453879942</v>
      </c>
      <c r="H11" s="552">
        <f>'41benpresaad'!P11</f>
        <v>6823</v>
      </c>
      <c r="I11" s="553">
        <f t="shared" si="1"/>
        <v>15.608986090775987</v>
      </c>
      <c r="J11" s="552">
        <f>'41benpresaad'!R11</f>
        <v>19166</v>
      </c>
      <c r="K11" s="553">
        <f t="shared" si="2"/>
        <v>43.846083455344072</v>
      </c>
      <c r="L11" s="552">
        <f>'41benpresaad'!T11</f>
        <v>0</v>
      </c>
      <c r="M11" s="553">
        <f t="shared" si="3"/>
        <v>0</v>
      </c>
      <c r="N11" s="552">
        <f t="shared" ref="N11:N27" si="5">F11+H11+J11+L11</f>
        <v>43712</v>
      </c>
      <c r="O11" s="553">
        <f t="shared" ref="O11:O27" si="6">G11+I11+K11+M11</f>
        <v>100</v>
      </c>
      <c r="P11" s="554"/>
      <c r="Q11" s="554">
        <f t="shared" si="4"/>
        <v>1.1641942099235625</v>
      </c>
      <c r="R11" s="550"/>
      <c r="S11" s="550"/>
      <c r="T11" s="550"/>
      <c r="U11" s="550"/>
      <c r="V11" s="550"/>
      <c r="W11" s="550"/>
    </row>
    <row r="12" spans="2:25" s="630" customFormat="1" ht="22.5" customHeight="1" x14ac:dyDescent="0.2">
      <c r="B12" s="532" t="s">
        <v>40</v>
      </c>
      <c r="C12" s="547"/>
      <c r="D12" s="551">
        <f>'41benpresaad'!D12</f>
        <v>28977</v>
      </c>
      <c r="E12" s="550"/>
      <c r="F12" s="551">
        <f>'41benpresaad'!F12+'41benpresaad'!H12+'41benpresaad'!J12+'41benpresaad'!L12+'41benpresaad'!N12</f>
        <v>22569</v>
      </c>
      <c r="G12" s="553">
        <f t="shared" si="0"/>
        <v>61.026986101346601</v>
      </c>
      <c r="H12" s="552">
        <f>'41benpresaad'!P12</f>
        <v>3546</v>
      </c>
      <c r="I12" s="553">
        <f t="shared" si="1"/>
        <v>9.588448434373479</v>
      </c>
      <c r="J12" s="552">
        <f>'41benpresaad'!R12</f>
        <v>10854</v>
      </c>
      <c r="K12" s="553">
        <f t="shared" si="2"/>
        <v>29.349413228056893</v>
      </c>
      <c r="L12" s="552">
        <f>'41benpresaad'!T12</f>
        <v>13</v>
      </c>
      <c r="M12" s="553">
        <f t="shared" si="3"/>
        <v>3.5152236223027419E-2</v>
      </c>
      <c r="N12" s="552">
        <f t="shared" si="5"/>
        <v>36982</v>
      </c>
      <c r="O12" s="553">
        <f t="shared" si="6"/>
        <v>100</v>
      </c>
      <c r="P12" s="554"/>
      <c r="Q12" s="554">
        <f t="shared" si="4"/>
        <v>1.276253580425855</v>
      </c>
      <c r="R12" s="550"/>
      <c r="S12" s="550"/>
      <c r="T12" s="550"/>
      <c r="U12" s="550"/>
      <c r="V12" s="550"/>
      <c r="W12" s="550"/>
    </row>
    <row r="13" spans="2:25" s="630" customFormat="1" ht="18" customHeight="1" x14ac:dyDescent="0.2">
      <c r="B13" s="532" t="s">
        <v>41</v>
      </c>
      <c r="C13" s="547"/>
      <c r="D13" s="551">
        <f>'41benpresaad'!D13</f>
        <v>26198</v>
      </c>
      <c r="E13" s="550"/>
      <c r="F13" s="552">
        <f>'41benpresaad'!F13+'41benpresaad'!H13+'41benpresaad'!J13+'41benpresaad'!L13+'41benpresaad'!N13</f>
        <v>22188</v>
      </c>
      <c r="G13" s="553">
        <f t="shared" si="0"/>
        <v>52.77579563293849</v>
      </c>
      <c r="H13" s="552">
        <f>'41benpresaad'!P13</f>
        <v>819</v>
      </c>
      <c r="I13" s="553">
        <f t="shared" si="1"/>
        <v>1.948051948051948</v>
      </c>
      <c r="J13" s="552">
        <f>'41benpresaad'!R13</f>
        <v>19035</v>
      </c>
      <c r="K13" s="553">
        <f t="shared" si="2"/>
        <v>45.276152419009563</v>
      </c>
      <c r="L13" s="552">
        <f>'41benpresaad'!T13</f>
        <v>0</v>
      </c>
      <c r="M13" s="553">
        <f t="shared" si="3"/>
        <v>0</v>
      </c>
      <c r="N13" s="552">
        <f t="shared" si="5"/>
        <v>42042</v>
      </c>
      <c r="O13" s="553">
        <f t="shared" si="6"/>
        <v>100</v>
      </c>
      <c r="P13" s="554"/>
      <c r="Q13" s="554">
        <f t="shared" si="4"/>
        <v>1.6047789907626537</v>
      </c>
      <c r="R13" s="550"/>
      <c r="S13" s="550"/>
      <c r="T13" s="550"/>
      <c r="U13" s="550"/>
      <c r="V13" s="550"/>
      <c r="W13" s="550"/>
    </row>
    <row r="14" spans="2:25" s="630" customFormat="1" ht="18" customHeight="1" x14ac:dyDescent="0.2">
      <c r="B14" s="532" t="s">
        <v>9</v>
      </c>
      <c r="C14" s="547"/>
      <c r="D14" s="551">
        <f>'41benpresaad'!D14</f>
        <v>34697</v>
      </c>
      <c r="E14" s="550"/>
      <c r="F14" s="552">
        <f>'41benpresaad'!F14+'41benpresaad'!H14+'41benpresaad'!J14+'41benpresaad'!L14+'41benpresaad'!N14</f>
        <v>12903</v>
      </c>
      <c r="G14" s="553">
        <f t="shared" si="0"/>
        <v>33.371266002844948</v>
      </c>
      <c r="H14" s="552">
        <f>'41benpresaad'!P14</f>
        <v>12018</v>
      </c>
      <c r="I14" s="553">
        <f t="shared" si="1"/>
        <v>31.082374240268976</v>
      </c>
      <c r="J14" s="552">
        <f>'41benpresaad'!R14</f>
        <v>13744</v>
      </c>
      <c r="K14" s="553">
        <f t="shared" si="2"/>
        <v>35.546359756886069</v>
      </c>
      <c r="L14" s="552">
        <f>'41benpresaad'!T14</f>
        <v>0</v>
      </c>
      <c r="M14" s="553">
        <f t="shared" si="3"/>
        <v>0</v>
      </c>
      <c r="N14" s="552">
        <f t="shared" si="5"/>
        <v>38665</v>
      </c>
      <c r="O14" s="553">
        <f t="shared" si="6"/>
        <v>100</v>
      </c>
      <c r="P14" s="554"/>
      <c r="Q14" s="554">
        <f t="shared" si="4"/>
        <v>1.1143614721733868</v>
      </c>
      <c r="R14" s="550"/>
      <c r="S14" s="550"/>
      <c r="T14" s="550"/>
      <c r="U14" s="550"/>
      <c r="V14" s="550"/>
      <c r="W14" s="550"/>
    </row>
    <row r="15" spans="2:25" s="630" customFormat="1" ht="18" customHeight="1" x14ac:dyDescent="0.2">
      <c r="B15" s="532" t="s">
        <v>8</v>
      </c>
      <c r="C15" s="547"/>
      <c r="D15" s="551">
        <f>'41benpresaad'!D15</f>
        <v>17553</v>
      </c>
      <c r="E15" s="550"/>
      <c r="F15" s="551">
        <f>'41benpresaad'!F15+'41benpresaad'!H15+'41benpresaad'!J15+'41benpresaad'!L15+'41benpresaad'!N15</f>
        <v>18449</v>
      </c>
      <c r="G15" s="553">
        <f t="shared" si="0"/>
        <v>66.924220988863496</v>
      </c>
      <c r="H15" s="552">
        <f>'41benpresaad'!P15</f>
        <v>113</v>
      </c>
      <c r="I15" s="553">
        <f t="shared" si="1"/>
        <v>0.40991040011608082</v>
      </c>
      <c r="J15" s="552">
        <f>'41benpresaad'!R15</f>
        <v>9005</v>
      </c>
      <c r="K15" s="553">
        <f t="shared" si="2"/>
        <v>32.665868611020421</v>
      </c>
      <c r="L15" s="552">
        <f>'41benpresaad'!T15</f>
        <v>0</v>
      </c>
      <c r="M15" s="553">
        <f t="shared" si="3"/>
        <v>0</v>
      </c>
      <c r="N15" s="552">
        <f t="shared" si="5"/>
        <v>27567</v>
      </c>
      <c r="O15" s="553">
        <f t="shared" si="6"/>
        <v>100</v>
      </c>
      <c r="P15" s="554"/>
      <c r="Q15" s="554">
        <f t="shared" si="4"/>
        <v>1.5705007690992994</v>
      </c>
      <c r="R15" s="550"/>
      <c r="S15" s="550"/>
      <c r="T15" s="550"/>
      <c r="U15" s="550"/>
      <c r="V15" s="550"/>
      <c r="W15" s="550"/>
    </row>
    <row r="16" spans="2:25" s="630" customFormat="1" ht="18" customHeight="1" x14ac:dyDescent="0.2">
      <c r="B16" s="532" t="s">
        <v>7</v>
      </c>
      <c r="C16" s="547"/>
      <c r="D16" s="551">
        <f>'41benpresaad'!D16</f>
        <v>114173</v>
      </c>
      <c r="E16" s="550"/>
      <c r="F16" s="552">
        <f>'41benpresaad'!F16+'41benpresaad'!H16+'41benpresaad'!J16+'41benpresaad'!L16+'41benpresaad'!N16</f>
        <v>72573</v>
      </c>
      <c r="G16" s="553">
        <f t="shared" si="0"/>
        <v>47.152881554155023</v>
      </c>
      <c r="H16" s="552">
        <f>'41benpresaad'!P16</f>
        <v>48167</v>
      </c>
      <c r="I16" s="553">
        <f t="shared" si="1"/>
        <v>31.295562341628223</v>
      </c>
      <c r="J16" s="552">
        <f>'41benpresaad'!R16</f>
        <v>31152</v>
      </c>
      <c r="K16" s="553">
        <f t="shared" si="2"/>
        <v>20.240400233902932</v>
      </c>
      <c r="L16" s="552">
        <f>'41benpresaad'!T16</f>
        <v>2018</v>
      </c>
      <c r="M16" s="553">
        <f t="shared" si="3"/>
        <v>1.3111558703138197</v>
      </c>
      <c r="N16" s="552">
        <f t="shared" si="5"/>
        <v>153910</v>
      </c>
      <c r="O16" s="553">
        <f t="shared" si="6"/>
        <v>100</v>
      </c>
      <c r="P16" s="554"/>
      <c r="Q16" s="554">
        <f t="shared" si="4"/>
        <v>1.3480420064288405</v>
      </c>
      <c r="R16" s="550"/>
      <c r="S16" s="550"/>
      <c r="T16" s="550"/>
      <c r="U16" s="550"/>
      <c r="V16" s="550"/>
      <c r="W16" s="550"/>
    </row>
    <row r="17" spans="2:25" s="630" customFormat="1" ht="18" customHeight="1" x14ac:dyDescent="0.2">
      <c r="B17" s="532" t="s">
        <v>43</v>
      </c>
      <c r="C17" s="547"/>
      <c r="D17" s="551">
        <f>'41benpresaad'!D17</f>
        <v>67338</v>
      </c>
      <c r="E17" s="550"/>
      <c r="F17" s="552">
        <f>'41benpresaad'!F17+'41benpresaad'!H17+'41benpresaad'!J17+'41benpresaad'!L17+'41benpresaad'!N17</f>
        <v>61364</v>
      </c>
      <c r="G17" s="553">
        <f t="shared" si="0"/>
        <v>71.63168584969533</v>
      </c>
      <c r="H17" s="552">
        <f>'41benpresaad'!P17</f>
        <v>9027</v>
      </c>
      <c r="I17" s="553">
        <f t="shared" si="1"/>
        <v>10.537436088996802</v>
      </c>
      <c r="J17" s="552">
        <f>'41benpresaad'!R17</f>
        <v>15254</v>
      </c>
      <c r="K17" s="553">
        <f t="shared" si="2"/>
        <v>17.806364251861883</v>
      </c>
      <c r="L17" s="552">
        <f>'41benpresaad'!T17</f>
        <v>21</v>
      </c>
      <c r="M17" s="553">
        <f t="shared" si="3"/>
        <v>2.4513809445987907E-2</v>
      </c>
      <c r="N17" s="552">
        <f t="shared" si="5"/>
        <v>85666</v>
      </c>
      <c r="O17" s="553">
        <f t="shared" si="6"/>
        <v>100</v>
      </c>
      <c r="P17" s="554"/>
      <c r="Q17" s="554">
        <f t="shared" si="4"/>
        <v>1.2721791559000861</v>
      </c>
      <c r="R17" s="550"/>
      <c r="S17" s="550"/>
      <c r="T17" s="550"/>
      <c r="U17" s="550"/>
      <c r="V17" s="550"/>
      <c r="W17" s="550"/>
    </row>
    <row r="18" spans="2:25" s="630" customFormat="1" ht="18" customHeight="1" x14ac:dyDescent="0.2">
      <c r="B18" s="532" t="s">
        <v>44</v>
      </c>
      <c r="C18" s="547"/>
      <c r="D18" s="551">
        <f>'41benpresaad'!D18</f>
        <v>187874</v>
      </c>
      <c r="E18" s="550"/>
      <c r="F18" s="552">
        <f>'41benpresaad'!F18+'41benpresaad'!H18+'41benpresaad'!J18+'41benpresaad'!L18+'41benpresaad'!N18</f>
        <v>108316</v>
      </c>
      <c r="G18" s="553">
        <f t="shared" si="0"/>
        <v>47.706842255940451</v>
      </c>
      <c r="H18" s="552">
        <f>'41benpresaad'!P18</f>
        <v>21599</v>
      </c>
      <c r="I18" s="553">
        <f t="shared" si="1"/>
        <v>9.5130921183025396</v>
      </c>
      <c r="J18" s="552">
        <f>'41benpresaad'!R18</f>
        <v>97045</v>
      </c>
      <c r="K18" s="553">
        <f t="shared" si="2"/>
        <v>42.742628113369598</v>
      </c>
      <c r="L18" s="552">
        <f>'41benpresaad'!T18</f>
        <v>85</v>
      </c>
      <c r="M18" s="553">
        <f t="shared" si="3"/>
        <v>3.7437512387412185E-2</v>
      </c>
      <c r="N18" s="552">
        <f t="shared" si="5"/>
        <v>227045</v>
      </c>
      <c r="O18" s="553">
        <f t="shared" si="6"/>
        <v>100</v>
      </c>
      <c r="P18" s="554"/>
      <c r="Q18" s="554">
        <f t="shared" si="4"/>
        <v>1.2084961197398256</v>
      </c>
      <c r="R18" s="550"/>
      <c r="S18" s="550"/>
      <c r="T18" s="550"/>
      <c r="U18" s="550"/>
      <c r="V18" s="550"/>
      <c r="W18" s="550"/>
    </row>
    <row r="19" spans="2:25" s="630" customFormat="1" ht="18" customHeight="1" x14ac:dyDescent="0.2">
      <c r="B19" s="532" t="s">
        <v>6</v>
      </c>
      <c r="C19" s="547"/>
      <c r="D19" s="551">
        <f>'41benpresaad'!D19</f>
        <v>133839</v>
      </c>
      <c r="E19" s="550"/>
      <c r="F19" s="552">
        <f>'41benpresaad'!F19+'41benpresaad'!H19+'41benpresaad'!J19+'41benpresaad'!L19+'41benpresaad'!N19</f>
        <v>56950</v>
      </c>
      <c r="G19" s="553">
        <f t="shared" si="0"/>
        <v>33.592478116225848</v>
      </c>
      <c r="H19" s="552">
        <f>'41benpresaad'!P19</f>
        <v>21087</v>
      </c>
      <c r="I19" s="553">
        <f>H19*100/$N19</f>
        <v>12.438359719698935</v>
      </c>
      <c r="J19" s="552">
        <f>'41benpresaad'!R19</f>
        <v>91232</v>
      </c>
      <c r="K19" s="553">
        <f>J19*100/$N19</f>
        <v>53.814029209824696</v>
      </c>
      <c r="L19" s="552">
        <f>'41benpresaad'!T19</f>
        <v>263</v>
      </c>
      <c r="M19" s="553">
        <f t="shared" si="3"/>
        <v>0.15513295425052498</v>
      </c>
      <c r="N19" s="552">
        <f t="shared" si="5"/>
        <v>169532</v>
      </c>
      <c r="O19" s="553">
        <f t="shared" si="6"/>
        <v>100</v>
      </c>
      <c r="P19" s="554"/>
      <c r="Q19" s="554">
        <f t="shared" si="4"/>
        <v>1.2666860929923267</v>
      </c>
      <c r="R19" s="550"/>
      <c r="S19" s="550"/>
      <c r="T19" s="550"/>
      <c r="U19" s="550"/>
      <c r="V19" s="550"/>
      <c r="W19" s="550"/>
    </row>
    <row r="20" spans="2:25" s="630" customFormat="1" ht="18" customHeight="1" x14ac:dyDescent="0.2">
      <c r="B20" s="532" t="s">
        <v>5</v>
      </c>
      <c r="C20" s="547"/>
      <c r="D20" s="551">
        <f>'41benpresaad'!D20</f>
        <v>32795</v>
      </c>
      <c r="E20" s="550"/>
      <c r="F20" s="552">
        <f>'41benpresaad'!F20+'41benpresaad'!H20+'41benpresaad'!J20+'41benpresaad'!L20+'41benpresaad'!N20</f>
        <v>12142</v>
      </c>
      <c r="G20" s="553">
        <f t="shared" si="0"/>
        <v>33.212068163790036</v>
      </c>
      <c r="H20" s="552">
        <f>'41benpresaad'!P20</f>
        <v>18089</v>
      </c>
      <c r="I20" s="553">
        <f>H20*100/$N20</f>
        <v>49.47892447824065</v>
      </c>
      <c r="J20" s="552">
        <f>'41benpresaad'!R20</f>
        <v>6328</v>
      </c>
      <c r="K20" s="553">
        <f>J20*100/$N20</f>
        <v>17.30900735796931</v>
      </c>
      <c r="L20" s="552">
        <f>'41benpresaad'!T20</f>
        <v>0</v>
      </c>
      <c r="M20" s="553">
        <f t="shared" si="3"/>
        <v>0</v>
      </c>
      <c r="N20" s="552">
        <f t="shared" si="5"/>
        <v>36559</v>
      </c>
      <c r="O20" s="553">
        <f t="shared" si="6"/>
        <v>100</v>
      </c>
      <c r="P20" s="554"/>
      <c r="Q20" s="554">
        <f t="shared" si="4"/>
        <v>1.1147735935356</v>
      </c>
      <c r="R20" s="550"/>
      <c r="S20" s="550"/>
      <c r="T20" s="550"/>
      <c r="U20" s="550"/>
      <c r="V20" s="550"/>
      <c r="W20" s="550"/>
    </row>
    <row r="21" spans="2:25" s="630" customFormat="1" ht="18" customHeight="1" x14ac:dyDescent="0.2">
      <c r="B21" s="532" t="s">
        <v>38</v>
      </c>
      <c r="C21" s="547"/>
      <c r="D21" s="551">
        <f>'41benpresaad'!D21</f>
        <v>68103</v>
      </c>
      <c r="E21" s="550"/>
      <c r="F21" s="552">
        <f>'41benpresaad'!F21+'41benpresaad'!H21+'41benpresaad'!J21+'41benpresaad'!L21+'41benpresaad'!N21</f>
        <v>56133</v>
      </c>
      <c r="G21" s="553">
        <f t="shared" si="0"/>
        <v>67.880378262026269</v>
      </c>
      <c r="H21" s="552">
        <f>'41benpresaad'!P21</f>
        <v>10604</v>
      </c>
      <c r="I21" s="553">
        <f>H21*100/$N21</f>
        <v>12.823179432606961</v>
      </c>
      <c r="J21" s="552">
        <f>'41benpresaad'!R21</f>
        <v>15849</v>
      </c>
      <c r="K21" s="553">
        <f>J21*100/$N21</f>
        <v>19.165840326988658</v>
      </c>
      <c r="L21" s="552">
        <f>'41benpresaad'!T21</f>
        <v>108</v>
      </c>
      <c r="M21" s="553">
        <f t="shared" si="3"/>
        <v>0.13060197837811691</v>
      </c>
      <c r="N21" s="552">
        <f t="shared" si="5"/>
        <v>82694</v>
      </c>
      <c r="O21" s="553">
        <f t="shared" si="6"/>
        <v>100.00000000000001</v>
      </c>
      <c r="P21" s="554"/>
      <c r="Q21" s="554">
        <f t="shared" si="4"/>
        <v>1.2142490051833252</v>
      </c>
      <c r="R21" s="550"/>
      <c r="S21" s="550"/>
      <c r="T21" s="550"/>
      <c r="U21" s="550"/>
      <c r="V21" s="550"/>
      <c r="W21" s="550"/>
    </row>
    <row r="22" spans="2:25" s="630" customFormat="1" ht="21" customHeight="1" x14ac:dyDescent="0.2">
      <c r="B22" s="532" t="s">
        <v>45</v>
      </c>
      <c r="C22" s="547"/>
      <c r="D22" s="551">
        <f>'41benpresaad'!D22</f>
        <v>163762</v>
      </c>
      <c r="E22" s="550"/>
      <c r="F22" s="552">
        <f>'41benpresaad'!F22+'41benpresaad'!H22+'41benpresaad'!J22+'41benpresaad'!L22+'41benpresaad'!N22</f>
        <v>151860</v>
      </c>
      <c r="G22" s="553">
        <f t="shared" si="0"/>
        <v>69.605313214742424</v>
      </c>
      <c r="H22" s="552">
        <f>'41benpresaad'!P22</f>
        <v>24569</v>
      </c>
      <c r="I22" s="553">
        <f>H22*100/$N22</f>
        <v>11.261246808725186</v>
      </c>
      <c r="J22" s="552">
        <f>'41benpresaad'!R22</f>
        <v>41656</v>
      </c>
      <c r="K22" s="553">
        <f>J22*100/$N22</f>
        <v>19.093105012994275</v>
      </c>
      <c r="L22" s="552">
        <f>'41benpresaad'!T22</f>
        <v>88</v>
      </c>
      <c r="M22" s="553">
        <f t="shared" si="3"/>
        <v>4.0334963538109662E-2</v>
      </c>
      <c r="N22" s="552">
        <f t="shared" si="5"/>
        <v>218173</v>
      </c>
      <c r="O22" s="553">
        <f t="shared" si="6"/>
        <v>100</v>
      </c>
      <c r="P22" s="554"/>
      <c r="Q22" s="554">
        <f t="shared" si="4"/>
        <v>1.3322565674576519</v>
      </c>
      <c r="R22" s="550"/>
      <c r="S22" s="550"/>
      <c r="T22" s="550"/>
      <c r="U22" s="550"/>
      <c r="V22" s="550"/>
      <c r="W22" s="550"/>
    </row>
    <row r="23" spans="2:25" s="630" customFormat="1" ht="18" customHeight="1" x14ac:dyDescent="0.2">
      <c r="B23" s="532" t="s">
        <v>46</v>
      </c>
      <c r="C23" s="547"/>
      <c r="D23" s="551">
        <f>'41benpresaad'!D23</f>
        <v>37762</v>
      </c>
      <c r="E23" s="550"/>
      <c r="F23" s="552">
        <f>'41benpresaad'!F23+'41benpresaad'!H23+'41benpresaad'!J23+'41benpresaad'!L23+'41benpresaad'!N23</f>
        <v>22892</v>
      </c>
      <c r="G23" s="553">
        <f t="shared" si="0"/>
        <v>48.472272217163912</v>
      </c>
      <c r="H23" s="552">
        <f>'41benpresaad'!P23</f>
        <v>1240</v>
      </c>
      <c r="I23" s="553">
        <f>H23*100/$N23</f>
        <v>2.6256167023101193</v>
      </c>
      <c r="J23" s="552">
        <f>'41benpresaad'!R23</f>
        <v>23091</v>
      </c>
      <c r="K23" s="553">
        <f>J23*100/$N23</f>
        <v>48.893641349228197</v>
      </c>
      <c r="L23" s="552">
        <f>'41benpresaad'!T23</f>
        <v>4</v>
      </c>
      <c r="M23" s="553">
        <f t="shared" si="3"/>
        <v>8.4697312977745787E-3</v>
      </c>
      <c r="N23" s="552">
        <f t="shared" si="5"/>
        <v>47227</v>
      </c>
      <c r="O23" s="553">
        <f t="shared" si="6"/>
        <v>100.00000000000001</v>
      </c>
      <c r="P23" s="554"/>
      <c r="Q23" s="554">
        <f t="shared" si="4"/>
        <v>1.2506488003813356</v>
      </c>
      <c r="R23" s="550"/>
      <c r="S23" s="550"/>
      <c r="T23" s="550"/>
      <c r="U23" s="550"/>
      <c r="V23" s="550"/>
      <c r="W23" s="550"/>
    </row>
    <row r="24" spans="2:25" s="630" customFormat="1" ht="22.5" customHeight="1" x14ac:dyDescent="0.2">
      <c r="B24" s="532" t="s">
        <v>47</v>
      </c>
      <c r="C24" s="547"/>
      <c r="D24" s="551">
        <f>'41benpresaad'!D24</f>
        <v>15245</v>
      </c>
      <c r="E24" s="550"/>
      <c r="F24" s="551">
        <f>'41benpresaad'!F24+'41benpresaad'!H24+'41benpresaad'!J24+'41benpresaad'!L24+'41benpresaad'!N24</f>
        <v>7874</v>
      </c>
      <c r="G24" s="555">
        <f t="shared" si="0"/>
        <v>39.005300440877789</v>
      </c>
      <c r="H24" s="552">
        <f>'41benpresaad'!P24</f>
        <v>2872</v>
      </c>
      <c r="I24" s="553">
        <f t="shared" si="1"/>
        <v>14.226977757963045</v>
      </c>
      <c r="J24" s="552">
        <f>'41benpresaad'!R24</f>
        <v>9410</v>
      </c>
      <c r="K24" s="553">
        <f t="shared" si="2"/>
        <v>46.614157626195073</v>
      </c>
      <c r="L24" s="552">
        <f>'41benpresaad'!T24</f>
        <v>31</v>
      </c>
      <c r="M24" s="553">
        <f t="shared" si="3"/>
        <v>0.15356417496408581</v>
      </c>
      <c r="N24" s="551">
        <f t="shared" si="5"/>
        <v>20187</v>
      </c>
      <c r="O24" s="553">
        <f t="shared" si="6"/>
        <v>100</v>
      </c>
      <c r="P24" s="554"/>
      <c r="Q24" s="554">
        <f t="shared" si="4"/>
        <v>1.324171859626107</v>
      </c>
      <c r="R24" s="550"/>
      <c r="S24" s="550"/>
      <c r="T24" s="550"/>
      <c r="U24" s="550"/>
      <c r="V24" s="550"/>
      <c r="W24" s="550"/>
    </row>
    <row r="25" spans="2:25" s="630" customFormat="1" ht="18" customHeight="1" x14ac:dyDescent="0.2">
      <c r="B25" s="532" t="s">
        <v>48</v>
      </c>
      <c r="C25" s="547"/>
      <c r="D25" s="551">
        <f>'41benpresaad'!D25</f>
        <v>65206</v>
      </c>
      <c r="E25" s="550"/>
      <c r="F25" s="551">
        <f>'41benpresaad'!F25+'41benpresaad'!H25+'41benpresaad'!J25+'41benpresaad'!L25+'41benpresaad'!N25</f>
        <v>48414</v>
      </c>
      <c r="G25" s="555">
        <f t="shared" si="0"/>
        <v>53.850774159103047</v>
      </c>
      <c r="H25" s="552">
        <f>'41benpresaad'!P25</f>
        <v>1325</v>
      </c>
      <c r="I25" s="553">
        <f t="shared" si="1"/>
        <v>1.4737942694429613</v>
      </c>
      <c r="J25" s="552">
        <f>'41benpresaad'!R25</f>
        <v>33761</v>
      </c>
      <c r="K25" s="553">
        <f t="shared" si="2"/>
        <v>37.552277985406654</v>
      </c>
      <c r="L25" s="552">
        <f>'41benpresaad'!T25</f>
        <v>6404</v>
      </c>
      <c r="M25" s="553">
        <f t="shared" si="3"/>
        <v>7.1231535860473389</v>
      </c>
      <c r="N25" s="551">
        <f t="shared" si="5"/>
        <v>89904</v>
      </c>
      <c r="O25" s="553">
        <f t="shared" si="6"/>
        <v>100</v>
      </c>
      <c r="P25" s="554"/>
      <c r="Q25" s="554">
        <f t="shared" si="4"/>
        <v>1.3787688249547587</v>
      </c>
      <c r="R25" s="550"/>
      <c r="S25" s="550"/>
      <c r="T25" s="550"/>
      <c r="U25" s="550"/>
      <c r="V25" s="550"/>
      <c r="W25" s="550"/>
    </row>
    <row r="26" spans="2:25" s="630" customFormat="1" ht="18" customHeight="1" x14ac:dyDescent="0.2">
      <c r="B26" s="532" t="s">
        <v>49</v>
      </c>
      <c r="C26" s="547"/>
      <c r="D26" s="551">
        <f>'41benpresaad'!D26</f>
        <v>8548</v>
      </c>
      <c r="E26" s="550"/>
      <c r="F26" s="551">
        <f>'41benpresaad'!F26+'41benpresaad'!H26+'41benpresaad'!J26+'41benpresaad'!L26+'41benpresaad'!N26</f>
        <v>10523</v>
      </c>
      <c r="G26" s="555">
        <f t="shared" si="0"/>
        <v>81.948446382680473</v>
      </c>
      <c r="H26" s="552">
        <f>'41benpresaad'!P26</f>
        <v>1026</v>
      </c>
      <c r="I26" s="553">
        <f t="shared" si="1"/>
        <v>7.9900319289774941</v>
      </c>
      <c r="J26" s="552">
        <f>'41benpresaad'!R26</f>
        <v>1292</v>
      </c>
      <c r="K26" s="553">
        <f t="shared" si="2"/>
        <v>10.06152168834203</v>
      </c>
      <c r="L26" s="552">
        <f>'41benpresaad'!T26</f>
        <v>0</v>
      </c>
      <c r="M26" s="553">
        <f t="shared" si="3"/>
        <v>0</v>
      </c>
      <c r="N26" s="551">
        <f t="shared" si="5"/>
        <v>12841</v>
      </c>
      <c r="O26" s="553">
        <f t="shared" si="6"/>
        <v>100</v>
      </c>
      <c r="P26" s="554"/>
      <c r="Q26" s="554">
        <f t="shared" si="4"/>
        <v>1.5022227421619092</v>
      </c>
      <c r="R26" s="550"/>
      <c r="S26" s="550"/>
      <c r="T26" s="550"/>
      <c r="U26" s="550"/>
      <c r="V26" s="550"/>
      <c r="W26" s="550"/>
    </row>
    <row r="27" spans="2:25" s="630" customFormat="1" ht="18" customHeight="1" x14ac:dyDescent="0.2">
      <c r="B27" s="532" t="s">
        <v>4</v>
      </c>
      <c r="C27" s="547"/>
      <c r="D27" s="551">
        <f>'41benpresaad'!D27</f>
        <v>3188</v>
      </c>
      <c r="E27" s="550"/>
      <c r="F27" s="551">
        <f>'41benpresaad'!F27+'41benpresaad'!H27+'41benpresaad'!J27+'41benpresaad'!L27+'41benpresaad'!N27</f>
        <v>2681</v>
      </c>
      <c r="G27" s="555">
        <f t="shared" si="0"/>
        <v>62.204176334106727</v>
      </c>
      <c r="H27" s="552">
        <f>'41benpresaad'!P27</f>
        <v>4</v>
      </c>
      <c r="I27" s="553">
        <f t="shared" si="1"/>
        <v>9.2807424593967514E-2</v>
      </c>
      <c r="J27" s="552">
        <f>'41benpresaad'!R27</f>
        <v>1625</v>
      </c>
      <c r="K27" s="553">
        <f t="shared" si="2"/>
        <v>37.703016241299302</v>
      </c>
      <c r="L27" s="552">
        <f>'41benpresaad'!T27</f>
        <v>0</v>
      </c>
      <c r="M27" s="553">
        <f t="shared" si="3"/>
        <v>0</v>
      </c>
      <c r="N27" s="552">
        <f t="shared" si="5"/>
        <v>4310</v>
      </c>
      <c r="O27" s="553">
        <f t="shared" si="6"/>
        <v>100</v>
      </c>
      <c r="P27" s="554"/>
      <c r="Q27" s="554">
        <f t="shared" si="4"/>
        <v>1.3519447929736512</v>
      </c>
      <c r="R27" s="550"/>
      <c r="S27" s="550"/>
      <c r="T27" s="550"/>
      <c r="U27" s="550"/>
      <c r="V27" s="550"/>
      <c r="W27" s="550"/>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ht="3" customHeight="1" x14ac:dyDescent="0.2">
      <c r="B29" s="546"/>
      <c r="C29" s="547"/>
      <c r="D29" s="559"/>
      <c r="F29" s="560"/>
      <c r="G29" s="560"/>
      <c r="H29" s="560"/>
      <c r="I29" s="560"/>
      <c r="J29" s="560"/>
      <c r="K29" s="560"/>
      <c r="L29" s="560"/>
      <c r="M29" s="560"/>
      <c r="N29" s="533"/>
      <c r="O29" s="560"/>
      <c r="P29" s="560"/>
      <c r="Q29" s="560"/>
    </row>
    <row r="30" spans="2:25" s="550" customFormat="1" ht="20.25" customHeight="1" x14ac:dyDescent="0.2">
      <c r="B30" s="532" t="s">
        <v>3</v>
      </c>
      <c r="C30" s="561"/>
      <c r="D30" s="533">
        <f>SUM(D10:D29)</f>
        <v>1313437</v>
      </c>
      <c r="E30" s="562"/>
      <c r="F30" s="533">
        <f>SUM(F10:F27)</f>
        <v>1014115</v>
      </c>
      <c r="G30" s="563">
        <f>F30*100/$N30</f>
        <v>58.706609649369092</v>
      </c>
      <c r="H30" s="533">
        <f>SUM(H10:H27)</f>
        <v>187214</v>
      </c>
      <c r="I30" s="563">
        <f>H30*100/$N30</f>
        <v>10.837724734272726</v>
      </c>
      <c r="J30" s="533">
        <f>SUM(J10:J27)</f>
        <v>517053</v>
      </c>
      <c r="K30" s="563">
        <f>J30*100/$N30</f>
        <v>29.931939315595606</v>
      </c>
      <c r="L30" s="533">
        <f>SUM(L10:L28)</f>
        <v>9047</v>
      </c>
      <c r="M30" s="563">
        <f>L30*100/$N30</f>
        <v>0.52372630076257842</v>
      </c>
      <c r="N30" s="533">
        <f>F30+H30+J30+L30</f>
        <v>1727429</v>
      </c>
      <c r="O30" s="563">
        <f>G30+I30+K30+M30</f>
        <v>100</v>
      </c>
      <c r="P30" s="564"/>
      <c r="Q30" s="564">
        <f>(N30/D30)</f>
        <v>1.31519745522625</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A1:Y56"/>
  <sheetViews>
    <sheetView showGridLines="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35</v>
      </c>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8" t="s">
        <v>427</v>
      </c>
      <c r="C3" s="1038"/>
      <c r="D3" s="1038"/>
      <c r="E3" s="1038"/>
      <c r="F3" s="1038"/>
      <c r="G3" s="1038"/>
      <c r="H3" s="1038"/>
      <c r="I3" s="1038"/>
      <c r="J3" s="1038"/>
      <c r="K3" s="1038"/>
      <c r="L3" s="1038"/>
      <c r="M3" s="1038"/>
      <c r="N3" s="1038"/>
      <c r="O3" s="1038"/>
      <c r="P3" s="1038"/>
      <c r="Q3" s="1038"/>
      <c r="R3" s="1038"/>
      <c r="S3" s="1038"/>
      <c r="T3" s="1038"/>
      <c r="U3" s="1038"/>
      <c r="V3" s="1038"/>
      <c r="W3" s="1038"/>
      <c r="X3" s="1038"/>
      <c r="Y3" s="13"/>
    </row>
    <row r="4" spans="2:25" s="7" customFormat="1" ht="14.25" customHeight="1" x14ac:dyDescent="0.2">
      <c r="B4" s="1056" t="str">
        <f>porsaad!B6</f>
        <v>Situación a 31 de diciembre de 2022</v>
      </c>
      <c r="C4" s="1056"/>
      <c r="D4" s="1056"/>
      <c r="E4" s="1056"/>
      <c r="F4" s="1056"/>
      <c r="G4" s="1056"/>
      <c r="H4" s="1056"/>
      <c r="I4" s="1056"/>
      <c r="J4" s="1056"/>
      <c r="K4" s="1056"/>
      <c r="L4" s="1056"/>
      <c r="M4" s="1056"/>
      <c r="N4" s="1056"/>
      <c r="O4" s="1056"/>
      <c r="P4" s="1056"/>
      <c r="Q4" s="1056"/>
      <c r="R4" s="1056"/>
      <c r="S4" s="1056"/>
      <c r="T4" s="1056"/>
      <c r="U4" s="1056"/>
      <c r="V4" s="1056"/>
      <c r="W4" s="105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2" t="s">
        <v>55</v>
      </c>
      <c r="G6" s="1133"/>
      <c r="H6" s="1133"/>
      <c r="I6" s="1133"/>
      <c r="J6" s="1133"/>
      <c r="K6" s="1133"/>
      <c r="L6" s="1133"/>
      <c r="M6" s="1133"/>
      <c r="N6" s="1133"/>
      <c r="O6" s="1133"/>
      <c r="P6" s="1133"/>
      <c r="Q6" s="1133"/>
      <c r="R6" s="1133"/>
      <c r="S6" s="1133"/>
      <c r="T6" s="1133"/>
      <c r="U6" s="1133"/>
      <c r="V6" s="1133"/>
      <c r="W6" s="1134"/>
      <c r="X6" s="133"/>
      <c r="Y6" s="133"/>
    </row>
    <row r="7" spans="2:25" s="7" customFormat="1" ht="64.5" customHeight="1" x14ac:dyDescent="0.2">
      <c r="B7" s="1114" t="s">
        <v>15</v>
      </c>
      <c r="C7" s="195"/>
      <c r="D7" s="196" t="s">
        <v>257</v>
      </c>
      <c r="E7" s="195"/>
      <c r="F7" s="1135" t="s">
        <v>57</v>
      </c>
      <c r="G7" s="1136"/>
      <c r="H7" s="1135" t="s">
        <v>58</v>
      </c>
      <c r="I7" s="1136"/>
      <c r="J7" s="1135" t="s">
        <v>59</v>
      </c>
      <c r="K7" s="1136"/>
      <c r="L7" s="1135" t="s">
        <v>60</v>
      </c>
      <c r="M7" s="1136"/>
      <c r="N7" s="1135" t="s">
        <v>61</v>
      </c>
      <c r="O7" s="1136"/>
      <c r="P7" s="1135" t="s">
        <v>62</v>
      </c>
      <c r="Q7" s="1136"/>
      <c r="R7" s="1135" t="s">
        <v>63</v>
      </c>
      <c r="S7" s="1136"/>
      <c r="T7" s="1135" t="s">
        <v>64</v>
      </c>
      <c r="U7" s="1136"/>
      <c r="V7" s="1137" t="s">
        <v>3</v>
      </c>
      <c r="W7" s="1138"/>
      <c r="X7" s="51"/>
      <c r="Y7" s="196" t="s">
        <v>258</v>
      </c>
    </row>
    <row r="8" spans="2:25" s="124" customFormat="1" ht="20.25" customHeight="1" x14ac:dyDescent="0.2">
      <c r="B8" s="1115"/>
      <c r="C8" s="39"/>
      <c r="D8" s="197" t="s">
        <v>12</v>
      </c>
      <c r="E8" s="39"/>
      <c r="F8" s="198" t="s">
        <v>12</v>
      </c>
      <c r="G8" s="52" t="s">
        <v>31</v>
      </c>
      <c r="H8" s="198" t="s">
        <v>12</v>
      </c>
      <c r="I8" s="52" t="s">
        <v>31</v>
      </c>
      <c r="J8" s="198" t="s">
        <v>12</v>
      </c>
      <c r="K8" s="52" t="s">
        <v>31</v>
      </c>
      <c r="L8" s="198" t="s">
        <v>12</v>
      </c>
      <c r="M8" s="52" t="s">
        <v>31</v>
      </c>
      <c r="N8" s="198" t="s">
        <v>12</v>
      </c>
      <c r="O8" s="52" t="s">
        <v>31</v>
      </c>
      <c r="P8" s="198" t="s">
        <v>12</v>
      </c>
      <c r="Q8" s="52" t="s">
        <v>31</v>
      </c>
      <c r="R8" s="198" t="s">
        <v>12</v>
      </c>
      <c r="S8" s="52" t="s">
        <v>31</v>
      </c>
      <c r="T8" s="198" t="s">
        <v>12</v>
      </c>
      <c r="U8" s="52" t="s">
        <v>31</v>
      </c>
      <c r="V8" s="198" t="s">
        <v>12</v>
      </c>
      <c r="W8" s="52" t="s">
        <v>31</v>
      </c>
      <c r="X8" s="51"/>
      <c r="Y8" s="197"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76601</v>
      </c>
      <c r="E10" s="125"/>
      <c r="F10" s="153">
        <v>20</v>
      </c>
      <c r="G10" s="75">
        <v>4.1448354287779113E-2</v>
      </c>
      <c r="H10" s="153">
        <v>26683</v>
      </c>
      <c r="I10" s="75">
        <v>22.496891373428415</v>
      </c>
      <c r="J10" s="153">
        <v>32909</v>
      </c>
      <c r="K10" s="75">
        <v>25.898844759971517</v>
      </c>
      <c r="L10" s="153">
        <v>5982</v>
      </c>
      <c r="M10" s="75">
        <v>6.7656467537436367</v>
      </c>
      <c r="N10" s="153">
        <v>12000</v>
      </c>
      <c r="O10" s="75">
        <v>12.528030778060005</v>
      </c>
      <c r="P10" s="153">
        <v>2521</v>
      </c>
      <c r="Q10" s="75">
        <v>2.7451563878290628</v>
      </c>
      <c r="R10" s="153">
        <v>26240</v>
      </c>
      <c r="S10" s="75">
        <v>29.514416587843943</v>
      </c>
      <c r="T10" s="153">
        <v>8</v>
      </c>
      <c r="U10" s="75">
        <v>9.5650048356413341E-3</v>
      </c>
      <c r="V10" s="153">
        <f>F10+H10+J10+L10+N10+P10+R10+T10</f>
        <v>106363</v>
      </c>
      <c r="W10" s="75">
        <f t="shared" ref="V10:W27" si="0">G10+I10+K10+M10+O10+Q10+S10+U10</f>
        <v>100</v>
      </c>
      <c r="X10" s="154"/>
      <c r="Y10" s="155">
        <f t="shared" ref="Y10:Y27" si="1">V10/D10</f>
        <v>1.3885327867782404</v>
      </c>
    </row>
    <row r="11" spans="2:25" s="125" customFormat="1" ht="18" customHeight="1" x14ac:dyDescent="0.2">
      <c r="B11" s="32" t="s">
        <v>10</v>
      </c>
      <c r="C11" s="28"/>
      <c r="D11" s="156">
        <v>11710</v>
      </c>
      <c r="F11" s="157">
        <v>1596</v>
      </c>
      <c r="G11" s="182">
        <v>14.391281630215721</v>
      </c>
      <c r="H11" s="157">
        <v>640</v>
      </c>
      <c r="I11" s="182">
        <v>3.2171381652608795</v>
      </c>
      <c r="J11" s="157">
        <v>740</v>
      </c>
      <c r="K11" s="182">
        <v>5.0160483690378443</v>
      </c>
      <c r="L11" s="157">
        <v>471</v>
      </c>
      <c r="M11" s="182">
        <v>3.4634619690975592</v>
      </c>
      <c r="N11" s="157">
        <v>2626</v>
      </c>
      <c r="O11" s="182">
        <v>20.243338060759871</v>
      </c>
      <c r="P11" s="157">
        <v>3308</v>
      </c>
      <c r="Q11" s="182">
        <v>22.057176979920879</v>
      </c>
      <c r="R11" s="157">
        <v>4565</v>
      </c>
      <c r="S11" s="182">
        <v>31.611554825707248</v>
      </c>
      <c r="T11" s="157">
        <v>0</v>
      </c>
      <c r="U11" s="182">
        <v>0</v>
      </c>
      <c r="V11" s="157">
        <f t="shared" si="0"/>
        <v>13946</v>
      </c>
      <c r="W11" s="182">
        <f t="shared" si="0"/>
        <v>100</v>
      </c>
      <c r="X11" s="154"/>
      <c r="Y11" s="158">
        <f t="shared" si="1"/>
        <v>1.1909479077711358</v>
      </c>
    </row>
    <row r="12" spans="2:25" s="125" customFormat="1" ht="22.5" customHeight="1" x14ac:dyDescent="0.2">
      <c r="B12" s="32" t="s">
        <v>40</v>
      </c>
      <c r="C12" s="28"/>
      <c r="D12" s="156">
        <v>7170</v>
      </c>
      <c r="F12" s="126">
        <v>2160</v>
      </c>
      <c r="G12" s="182">
        <v>26.047201285061163</v>
      </c>
      <c r="H12" s="126">
        <v>212</v>
      </c>
      <c r="I12" s="182">
        <v>1.4456938094649698</v>
      </c>
      <c r="J12" s="126">
        <v>947</v>
      </c>
      <c r="K12" s="182">
        <v>7.7350796985048804</v>
      </c>
      <c r="L12" s="126">
        <v>543</v>
      </c>
      <c r="M12" s="182">
        <v>6.5735821079945636</v>
      </c>
      <c r="N12" s="126">
        <v>1657</v>
      </c>
      <c r="O12" s="182">
        <v>20.560978623501793</v>
      </c>
      <c r="P12" s="126">
        <v>1314</v>
      </c>
      <c r="Q12" s="182">
        <v>11.083652539231435</v>
      </c>
      <c r="R12" s="126">
        <v>2698</v>
      </c>
      <c r="S12" s="182">
        <v>26.553811936241196</v>
      </c>
      <c r="T12" s="126">
        <v>4</v>
      </c>
      <c r="U12" s="182">
        <v>0</v>
      </c>
      <c r="V12" s="157">
        <f t="shared" si="0"/>
        <v>9535</v>
      </c>
      <c r="W12" s="182">
        <f t="shared" si="0"/>
        <v>100</v>
      </c>
      <c r="X12" s="154"/>
      <c r="Y12" s="158">
        <f t="shared" si="1"/>
        <v>1.3298465829846582</v>
      </c>
    </row>
    <row r="13" spans="2:25" s="125" customFormat="1" ht="18" customHeight="1" x14ac:dyDescent="0.2">
      <c r="B13" s="32" t="s">
        <v>41</v>
      </c>
      <c r="C13" s="28"/>
      <c r="D13" s="156">
        <v>6979</v>
      </c>
      <c r="F13" s="157">
        <v>159</v>
      </c>
      <c r="G13" s="182">
        <v>2.2477064220183487</v>
      </c>
      <c r="H13" s="157">
        <v>1839</v>
      </c>
      <c r="I13" s="182">
        <v>9.8776758409785934</v>
      </c>
      <c r="J13" s="157">
        <v>490</v>
      </c>
      <c r="K13" s="182">
        <v>2.6758409785932722</v>
      </c>
      <c r="L13" s="157">
        <v>553</v>
      </c>
      <c r="M13" s="182">
        <v>7.477064220183486</v>
      </c>
      <c r="N13" s="157">
        <v>1915</v>
      </c>
      <c r="O13" s="182">
        <v>19.602446483180429</v>
      </c>
      <c r="P13" s="157">
        <v>415</v>
      </c>
      <c r="Q13" s="182">
        <v>6.666666666666667</v>
      </c>
      <c r="R13" s="157">
        <v>4061</v>
      </c>
      <c r="S13" s="182">
        <v>51.452599388379205</v>
      </c>
      <c r="T13" s="157">
        <v>0</v>
      </c>
      <c r="U13" s="182">
        <v>0</v>
      </c>
      <c r="V13" s="157">
        <f t="shared" si="0"/>
        <v>9432</v>
      </c>
      <c r="W13" s="182">
        <f t="shared" si="0"/>
        <v>100</v>
      </c>
      <c r="X13" s="154"/>
      <c r="Y13" s="158">
        <f t="shared" si="1"/>
        <v>1.3514830204900417</v>
      </c>
    </row>
    <row r="14" spans="2:25" s="125" customFormat="1" ht="18" customHeight="1" x14ac:dyDescent="0.2">
      <c r="B14" s="32" t="s">
        <v>9</v>
      </c>
      <c r="C14" s="28"/>
      <c r="D14" s="156">
        <v>11804</v>
      </c>
      <c r="F14" s="157">
        <v>322</v>
      </c>
      <c r="G14" s="182">
        <v>0.16137708445400753</v>
      </c>
      <c r="H14" s="157">
        <v>455</v>
      </c>
      <c r="I14" s="182">
        <v>3.0984400215169448</v>
      </c>
      <c r="J14" s="157">
        <v>180</v>
      </c>
      <c r="K14" s="182">
        <v>0</v>
      </c>
      <c r="L14" s="157">
        <v>1310</v>
      </c>
      <c r="M14" s="182">
        <v>14.922001075847231</v>
      </c>
      <c r="N14" s="157">
        <v>2585</v>
      </c>
      <c r="O14" s="182">
        <v>24.314147391070467</v>
      </c>
      <c r="P14" s="157">
        <v>3474</v>
      </c>
      <c r="Q14" s="182">
        <v>21.79666487358795</v>
      </c>
      <c r="R14" s="157">
        <v>4682</v>
      </c>
      <c r="S14" s="182">
        <v>35.707369553523399</v>
      </c>
      <c r="T14" s="157">
        <v>0</v>
      </c>
      <c r="U14" s="182">
        <v>0</v>
      </c>
      <c r="V14" s="157">
        <f t="shared" si="0"/>
        <v>13008</v>
      </c>
      <c r="W14" s="182">
        <f t="shared" si="0"/>
        <v>100</v>
      </c>
      <c r="X14" s="154"/>
      <c r="Y14" s="158">
        <f t="shared" si="1"/>
        <v>1.1019993222636395</v>
      </c>
    </row>
    <row r="15" spans="2:25" s="125" customFormat="1" ht="18" customHeight="1" x14ac:dyDescent="0.2">
      <c r="B15" s="32" t="s">
        <v>8</v>
      </c>
      <c r="C15" s="28"/>
      <c r="D15" s="156">
        <v>5914</v>
      </c>
      <c r="F15" s="126">
        <v>2921</v>
      </c>
      <c r="G15" s="182">
        <v>0</v>
      </c>
      <c r="H15" s="126">
        <v>566</v>
      </c>
      <c r="I15" s="182">
        <v>5.5706304868316039</v>
      </c>
      <c r="J15" s="126">
        <v>545</v>
      </c>
      <c r="K15" s="182">
        <v>8.0925778132482051</v>
      </c>
      <c r="L15" s="126">
        <v>795</v>
      </c>
      <c r="M15" s="182">
        <v>12.721468475658419</v>
      </c>
      <c r="N15" s="126">
        <v>2267</v>
      </c>
      <c r="O15" s="182">
        <v>33.998403830806069</v>
      </c>
      <c r="P15" s="126">
        <v>70</v>
      </c>
      <c r="Q15" s="182">
        <v>0</v>
      </c>
      <c r="R15" s="126">
        <v>2555</v>
      </c>
      <c r="S15" s="182">
        <v>39.616919393455703</v>
      </c>
      <c r="T15" s="126">
        <v>0</v>
      </c>
      <c r="U15" s="182">
        <v>0</v>
      </c>
      <c r="V15" s="157">
        <f t="shared" si="0"/>
        <v>9719</v>
      </c>
      <c r="W15" s="182">
        <f t="shared" si="0"/>
        <v>100</v>
      </c>
      <c r="X15" s="154"/>
      <c r="Y15" s="158">
        <f t="shared" si="1"/>
        <v>1.643388569496111</v>
      </c>
    </row>
    <row r="16" spans="2:25" s="128" customFormat="1" ht="18" customHeight="1" x14ac:dyDescent="0.2">
      <c r="B16" s="127" t="s">
        <v>7</v>
      </c>
      <c r="C16" s="129"/>
      <c r="D16" s="159">
        <v>33307</v>
      </c>
      <c r="E16" s="160"/>
      <c r="F16" s="161">
        <v>5517</v>
      </c>
      <c r="G16" s="183">
        <v>14.10823965697068</v>
      </c>
      <c r="H16" s="161">
        <v>2862</v>
      </c>
      <c r="I16" s="183">
        <v>4.2299223548499247</v>
      </c>
      <c r="J16" s="161">
        <v>3735</v>
      </c>
      <c r="K16" s="183">
        <v>9.7183914706223202</v>
      </c>
      <c r="L16" s="161">
        <v>2142</v>
      </c>
      <c r="M16" s="183">
        <v>5.5742264457063389</v>
      </c>
      <c r="N16" s="161">
        <v>5143</v>
      </c>
      <c r="O16" s="183">
        <v>12.858963958743772</v>
      </c>
      <c r="P16" s="161">
        <v>15641</v>
      </c>
      <c r="Q16" s="183">
        <v>32.65036504809364</v>
      </c>
      <c r="R16" s="161">
        <v>9015</v>
      </c>
      <c r="S16" s="183">
        <v>20.020859891065012</v>
      </c>
      <c r="T16" s="161">
        <v>575</v>
      </c>
      <c r="U16" s="183">
        <v>0.83903117394831384</v>
      </c>
      <c r="V16" s="161">
        <f t="shared" si="0"/>
        <v>44630</v>
      </c>
      <c r="W16" s="183">
        <f t="shared" si="0"/>
        <v>100</v>
      </c>
      <c r="X16" s="162"/>
      <c r="Y16" s="158">
        <f t="shared" si="1"/>
        <v>1.3399585672681418</v>
      </c>
    </row>
    <row r="17" spans="2:25" s="128" customFormat="1" ht="18" customHeight="1" x14ac:dyDescent="0.2">
      <c r="B17" s="127" t="s">
        <v>43</v>
      </c>
      <c r="C17" s="129"/>
      <c r="D17" s="159">
        <v>20824</v>
      </c>
      <c r="E17" s="160"/>
      <c r="F17" s="161">
        <v>2538</v>
      </c>
      <c r="G17" s="183">
        <v>6.9774527726995732</v>
      </c>
      <c r="H17" s="161">
        <v>3686</v>
      </c>
      <c r="I17" s="183">
        <v>8.4573866109515112</v>
      </c>
      <c r="J17" s="161">
        <v>2975</v>
      </c>
      <c r="K17" s="183">
        <v>12.122399233916601</v>
      </c>
      <c r="L17" s="161">
        <v>1120</v>
      </c>
      <c r="M17" s="183">
        <v>4.8359014538173586</v>
      </c>
      <c r="N17" s="161">
        <v>6417</v>
      </c>
      <c r="O17" s="183">
        <v>28.332027509358404</v>
      </c>
      <c r="P17" s="161">
        <v>3086</v>
      </c>
      <c r="Q17" s="183">
        <v>12.823191433794724</v>
      </c>
      <c r="R17" s="161">
        <v>7121</v>
      </c>
      <c r="S17" s="183">
        <v>26.412466266213983</v>
      </c>
      <c r="T17" s="161">
        <v>12</v>
      </c>
      <c r="U17" s="183">
        <v>3.9174719247845394E-2</v>
      </c>
      <c r="V17" s="161">
        <f t="shared" si="0"/>
        <v>26955</v>
      </c>
      <c r="W17" s="183">
        <f t="shared" si="0"/>
        <v>99.999999999999986</v>
      </c>
      <c r="X17" s="162"/>
      <c r="Y17" s="158">
        <f t="shared" si="1"/>
        <v>1.2944199001152517</v>
      </c>
    </row>
    <row r="18" spans="2:25" s="128" customFormat="1" ht="18" customHeight="1" x14ac:dyDescent="0.2">
      <c r="B18" s="127" t="s">
        <v>44</v>
      </c>
      <c r="C18" s="129"/>
      <c r="D18" s="159">
        <v>43476</v>
      </c>
      <c r="E18" s="160"/>
      <c r="F18" s="161">
        <v>117</v>
      </c>
      <c r="G18" s="183">
        <v>0.38917682645664642</v>
      </c>
      <c r="H18" s="161">
        <v>3086</v>
      </c>
      <c r="I18" s="183">
        <v>5.0131877455410665</v>
      </c>
      <c r="J18" s="161">
        <v>5613</v>
      </c>
      <c r="K18" s="183">
        <v>10.515152074072708</v>
      </c>
      <c r="L18" s="161">
        <v>3209</v>
      </c>
      <c r="M18" s="183">
        <v>6.5237840529723146</v>
      </c>
      <c r="N18" s="161">
        <v>16069</v>
      </c>
      <c r="O18" s="183">
        <v>32.416031871922094</v>
      </c>
      <c r="P18" s="161">
        <v>5550</v>
      </c>
      <c r="Q18" s="183">
        <v>11.359905564675286</v>
      </c>
      <c r="R18" s="161">
        <v>18702</v>
      </c>
      <c r="S18" s="183">
        <v>33.677628788018517</v>
      </c>
      <c r="T18" s="161">
        <v>63</v>
      </c>
      <c r="U18" s="183">
        <v>0.10513307634136894</v>
      </c>
      <c r="V18" s="161">
        <f t="shared" si="0"/>
        <v>52409</v>
      </c>
      <c r="W18" s="183">
        <f t="shared" si="0"/>
        <v>100.00000000000001</v>
      </c>
      <c r="X18" s="162"/>
      <c r="Y18" s="158">
        <f t="shared" si="1"/>
        <v>1.2054696844235899</v>
      </c>
    </row>
    <row r="19" spans="2:25" s="128" customFormat="1" ht="18" customHeight="1" x14ac:dyDescent="0.2">
      <c r="B19" s="127" t="s">
        <v>6</v>
      </c>
      <c r="C19" s="129"/>
      <c r="D19" s="159">
        <v>40261</v>
      </c>
      <c r="E19" s="160"/>
      <c r="F19" s="161">
        <v>6</v>
      </c>
      <c r="G19" s="183">
        <v>7.0628950806935764E-3</v>
      </c>
      <c r="H19" s="161">
        <v>7687</v>
      </c>
      <c r="I19" s="183">
        <v>5.0323127449941731</v>
      </c>
      <c r="J19" s="161">
        <v>645</v>
      </c>
      <c r="K19" s="183">
        <v>8.1223293427976129E-2</v>
      </c>
      <c r="L19" s="161">
        <v>2436</v>
      </c>
      <c r="M19" s="183">
        <v>7.5113889183176186</v>
      </c>
      <c r="N19" s="161">
        <v>6180</v>
      </c>
      <c r="O19" s="183">
        <v>19.811420701345483</v>
      </c>
      <c r="P19" s="161">
        <v>6616</v>
      </c>
      <c r="Q19" s="183">
        <v>16.121058021683087</v>
      </c>
      <c r="R19" s="161">
        <v>26264</v>
      </c>
      <c r="S19" s="183">
        <v>51.403750397287851</v>
      </c>
      <c r="T19" s="161">
        <v>109</v>
      </c>
      <c r="U19" s="183">
        <v>3.1783027863121094E-2</v>
      </c>
      <c r="V19" s="161">
        <f t="shared" si="0"/>
        <v>49943</v>
      </c>
      <c r="W19" s="183">
        <f t="shared" si="0"/>
        <v>100.00000000000001</v>
      </c>
      <c r="X19" s="162"/>
      <c r="Y19" s="158">
        <f t="shared" si="1"/>
        <v>1.2404808623730161</v>
      </c>
    </row>
    <row r="20" spans="2:25" s="125" customFormat="1" ht="18" customHeight="1" x14ac:dyDescent="0.2">
      <c r="B20" s="127" t="s">
        <v>5</v>
      </c>
      <c r="C20" s="28"/>
      <c r="D20" s="156">
        <v>11450</v>
      </c>
      <c r="F20" s="157">
        <v>258</v>
      </c>
      <c r="G20" s="182">
        <v>2.6190698107931776</v>
      </c>
      <c r="H20" s="157">
        <v>540</v>
      </c>
      <c r="I20" s="182">
        <v>3.3647124615528008</v>
      </c>
      <c r="J20" s="157">
        <v>218</v>
      </c>
      <c r="K20" s="182">
        <v>1.8175039612265822</v>
      </c>
      <c r="L20" s="157">
        <v>654</v>
      </c>
      <c r="M20" s="182">
        <v>6.0117438717494638</v>
      </c>
      <c r="N20" s="157">
        <v>3012</v>
      </c>
      <c r="O20" s="182">
        <v>28.250535930655232</v>
      </c>
      <c r="P20" s="157">
        <v>5773</v>
      </c>
      <c r="Q20" s="182">
        <v>37.794761860378415</v>
      </c>
      <c r="R20" s="157">
        <v>1947</v>
      </c>
      <c r="S20" s="182">
        <v>20.141672103644328</v>
      </c>
      <c r="T20" s="157">
        <v>0</v>
      </c>
      <c r="U20" s="182">
        <v>0</v>
      </c>
      <c r="V20" s="157">
        <f t="shared" si="0"/>
        <v>12402</v>
      </c>
      <c r="W20" s="182">
        <f t="shared" si="0"/>
        <v>100</v>
      </c>
      <c r="X20" s="154"/>
      <c r="Y20" s="158">
        <f t="shared" si="1"/>
        <v>1.0831441048034935</v>
      </c>
    </row>
    <row r="21" spans="2:25" s="125" customFormat="1" ht="18" customHeight="1" x14ac:dyDescent="0.2">
      <c r="B21" s="32" t="s">
        <v>38</v>
      </c>
      <c r="C21" s="28"/>
      <c r="D21" s="156">
        <v>23572</v>
      </c>
      <c r="F21" s="157">
        <v>1394</v>
      </c>
      <c r="G21" s="182">
        <v>5.3052431721922009</v>
      </c>
      <c r="H21" s="157">
        <v>1517</v>
      </c>
      <c r="I21" s="182">
        <v>3.6950489265371695</v>
      </c>
      <c r="J21" s="157">
        <v>8724</v>
      </c>
      <c r="K21" s="182">
        <v>30.798159778004965</v>
      </c>
      <c r="L21" s="157">
        <v>1849</v>
      </c>
      <c r="M21" s="182">
        <v>7.5471009201109975</v>
      </c>
      <c r="N21" s="157">
        <v>4003</v>
      </c>
      <c r="O21" s="182">
        <v>17.328757119906527</v>
      </c>
      <c r="P21" s="157">
        <v>4328</v>
      </c>
      <c r="Q21" s="182">
        <v>16.445158463560684</v>
      </c>
      <c r="R21" s="157">
        <v>4914</v>
      </c>
      <c r="S21" s="182">
        <v>18.613991529136847</v>
      </c>
      <c r="T21" s="157">
        <v>71</v>
      </c>
      <c r="U21" s="182">
        <v>0.26654009055060612</v>
      </c>
      <c r="V21" s="157">
        <f t="shared" si="0"/>
        <v>26800</v>
      </c>
      <c r="W21" s="182">
        <f t="shared" si="0"/>
        <v>100.00000000000001</v>
      </c>
      <c r="X21" s="154"/>
      <c r="Y21" s="158">
        <f t="shared" si="1"/>
        <v>1.1369421347361277</v>
      </c>
    </row>
    <row r="22" spans="2:25" s="125" customFormat="1" ht="21" customHeight="1" x14ac:dyDescent="0.2">
      <c r="B22" s="32" t="s">
        <v>45</v>
      </c>
      <c r="C22" s="28"/>
      <c r="D22" s="156">
        <v>56892</v>
      </c>
      <c r="F22" s="157">
        <v>1742</v>
      </c>
      <c r="G22" s="182">
        <v>2.2532814395789673</v>
      </c>
      <c r="H22" s="157">
        <v>13192</v>
      </c>
      <c r="I22" s="182">
        <v>13.798591305169941</v>
      </c>
      <c r="J22" s="157">
        <v>11560</v>
      </c>
      <c r="K22" s="182">
        <v>14.416274049446134</v>
      </c>
      <c r="L22" s="157">
        <v>5586</v>
      </c>
      <c r="M22" s="182">
        <v>8.5530151426815628</v>
      </c>
      <c r="N22" s="157">
        <v>14564</v>
      </c>
      <c r="O22" s="182">
        <v>24.417377054346627</v>
      </c>
      <c r="P22" s="157">
        <v>12102</v>
      </c>
      <c r="Q22" s="182">
        <v>16.926398058711374</v>
      </c>
      <c r="R22" s="157">
        <v>14247</v>
      </c>
      <c r="S22" s="182">
        <v>19.521611017443234</v>
      </c>
      <c r="T22" s="157">
        <v>71</v>
      </c>
      <c r="U22" s="182">
        <v>0.11345193262215779</v>
      </c>
      <c r="V22" s="157">
        <f t="shared" si="0"/>
        <v>73064</v>
      </c>
      <c r="W22" s="182">
        <f t="shared" si="0"/>
        <v>100</v>
      </c>
      <c r="X22" s="154"/>
      <c r="Y22" s="158">
        <f t="shared" si="1"/>
        <v>1.2842578921465233</v>
      </c>
    </row>
    <row r="23" spans="2:25" s="125" customFormat="1" ht="18" customHeight="1" x14ac:dyDescent="0.2">
      <c r="B23" s="32" t="s">
        <v>46</v>
      </c>
      <c r="C23" s="28"/>
      <c r="D23" s="156">
        <v>12618</v>
      </c>
      <c r="F23" s="157">
        <v>1481</v>
      </c>
      <c r="G23" s="182">
        <v>8.3258093641171165</v>
      </c>
      <c r="H23" s="157">
        <v>1533</v>
      </c>
      <c r="I23" s="182">
        <v>9.538243260673287</v>
      </c>
      <c r="J23" s="157">
        <v>437</v>
      </c>
      <c r="K23" s="182">
        <v>0.88352895653295493</v>
      </c>
      <c r="L23" s="157">
        <v>1346</v>
      </c>
      <c r="M23" s="182">
        <v>8.2742164323487675</v>
      </c>
      <c r="N23" s="157">
        <v>2365</v>
      </c>
      <c r="O23" s="182">
        <v>15.62620920933832</v>
      </c>
      <c r="P23" s="157">
        <v>666</v>
      </c>
      <c r="Q23" s="182">
        <v>3.5147684767186895</v>
      </c>
      <c r="R23" s="157">
        <v>7593</v>
      </c>
      <c r="S23" s="182">
        <v>53.81787695085773</v>
      </c>
      <c r="T23" s="157">
        <v>3</v>
      </c>
      <c r="U23" s="182">
        <v>1.9347349413130401E-2</v>
      </c>
      <c r="V23" s="157">
        <f>F23+H23+J23+L23+N23+P23+R23+T23</f>
        <v>15424</v>
      </c>
      <c r="W23" s="182">
        <f t="shared" si="0"/>
        <v>100</v>
      </c>
      <c r="X23" s="154"/>
      <c r="Y23" s="158">
        <f t="shared" si="1"/>
        <v>1.2223807259470598</v>
      </c>
    </row>
    <row r="24" spans="2:25" s="125" customFormat="1" ht="22.5" customHeight="1" x14ac:dyDescent="0.2">
      <c r="B24" s="32" t="s">
        <v>47</v>
      </c>
      <c r="C24" s="28"/>
      <c r="D24" s="156">
        <v>3492</v>
      </c>
      <c r="F24" s="126">
        <v>251</v>
      </c>
      <c r="G24" s="184">
        <v>3.2579185520361991</v>
      </c>
      <c r="H24" s="126">
        <v>301</v>
      </c>
      <c r="I24" s="182">
        <v>6.4253393665158374</v>
      </c>
      <c r="J24" s="126">
        <v>165</v>
      </c>
      <c r="K24" s="182">
        <v>5.2187028657616894</v>
      </c>
      <c r="L24" s="126">
        <v>140</v>
      </c>
      <c r="M24" s="182">
        <v>3.4690799396681751</v>
      </c>
      <c r="N24" s="126">
        <v>1004</v>
      </c>
      <c r="O24" s="182">
        <v>17.134238310708898</v>
      </c>
      <c r="P24" s="126">
        <v>799</v>
      </c>
      <c r="Q24" s="182">
        <v>12.428355957767723</v>
      </c>
      <c r="R24" s="126">
        <v>1551</v>
      </c>
      <c r="S24" s="182">
        <v>51.945701357466064</v>
      </c>
      <c r="T24" s="126">
        <v>11</v>
      </c>
      <c r="U24" s="182">
        <v>0.12066365007541478</v>
      </c>
      <c r="V24" s="126">
        <f t="shared" si="0"/>
        <v>4222</v>
      </c>
      <c r="W24" s="182">
        <f t="shared" si="0"/>
        <v>100</v>
      </c>
      <c r="X24" s="154"/>
      <c r="Y24" s="158">
        <f t="shared" si="1"/>
        <v>1.2090492554410079</v>
      </c>
    </row>
    <row r="25" spans="2:25" s="125" customFormat="1" ht="18" customHeight="1" x14ac:dyDescent="0.2">
      <c r="B25" s="32" t="s">
        <v>48</v>
      </c>
      <c r="C25" s="28"/>
      <c r="D25" s="156">
        <v>16791</v>
      </c>
      <c r="F25" s="126">
        <v>222</v>
      </c>
      <c r="G25" s="184">
        <v>0.41635124905374715</v>
      </c>
      <c r="H25" s="126">
        <v>3740</v>
      </c>
      <c r="I25" s="182">
        <v>12.162503154176129</v>
      </c>
      <c r="J25" s="126">
        <v>1270</v>
      </c>
      <c r="K25" s="182">
        <v>6.594330894103793</v>
      </c>
      <c r="L25" s="126">
        <v>1806</v>
      </c>
      <c r="M25" s="182">
        <v>8.2555303221465213</v>
      </c>
      <c r="N25" s="126">
        <v>5928</v>
      </c>
      <c r="O25" s="182">
        <v>27.294137437967869</v>
      </c>
      <c r="P25" s="126">
        <v>679</v>
      </c>
      <c r="Q25" s="182">
        <v>2.5864244259399447</v>
      </c>
      <c r="R25" s="126">
        <v>7281</v>
      </c>
      <c r="S25" s="182">
        <v>35.057616283959966</v>
      </c>
      <c r="T25" s="126">
        <v>1957</v>
      </c>
      <c r="U25" s="182">
        <v>7.6331062326520316</v>
      </c>
      <c r="V25" s="126">
        <f t="shared" si="0"/>
        <v>22883</v>
      </c>
      <c r="W25" s="182">
        <f t="shared" si="0"/>
        <v>99.999999999999986</v>
      </c>
      <c r="X25" s="154"/>
      <c r="Y25" s="158">
        <f t="shared" si="1"/>
        <v>1.3628134119468762</v>
      </c>
    </row>
    <row r="26" spans="2:25" s="125" customFormat="1" ht="18" customHeight="1" x14ac:dyDescent="0.2">
      <c r="B26" s="32" t="s">
        <v>49</v>
      </c>
      <c r="C26" s="28"/>
      <c r="D26" s="156">
        <v>2380</v>
      </c>
      <c r="F26" s="126">
        <v>356</v>
      </c>
      <c r="G26" s="184">
        <v>8.1975827640567527</v>
      </c>
      <c r="H26" s="126">
        <v>476</v>
      </c>
      <c r="I26" s="182">
        <v>11.008933263268524</v>
      </c>
      <c r="J26" s="126">
        <v>723</v>
      </c>
      <c r="K26" s="182">
        <v>20.546505517603784</v>
      </c>
      <c r="L26" s="126">
        <v>385</v>
      </c>
      <c r="M26" s="182">
        <v>9.1697320021019451</v>
      </c>
      <c r="N26" s="126">
        <v>639</v>
      </c>
      <c r="O26" s="182">
        <v>17.892800840777721</v>
      </c>
      <c r="P26" s="126">
        <v>473</v>
      </c>
      <c r="Q26" s="182">
        <v>13.110877561744614</v>
      </c>
      <c r="R26" s="126">
        <v>546</v>
      </c>
      <c r="S26" s="182">
        <v>20.073568050446664</v>
      </c>
      <c r="T26" s="126">
        <v>0</v>
      </c>
      <c r="U26" s="182">
        <v>0</v>
      </c>
      <c r="V26" s="126">
        <f t="shared" si="0"/>
        <v>3598</v>
      </c>
      <c r="W26" s="182">
        <f t="shared" si="0"/>
        <v>100.00000000000001</v>
      </c>
      <c r="X26" s="154"/>
      <c r="Y26" s="158">
        <f t="shared" si="1"/>
        <v>1.5117647058823529</v>
      </c>
    </row>
    <row r="27" spans="2:25" s="125" customFormat="1" ht="18" customHeight="1" x14ac:dyDescent="0.2">
      <c r="B27" s="32" t="s">
        <v>4</v>
      </c>
      <c r="C27" s="28"/>
      <c r="D27" s="156">
        <v>1085</v>
      </c>
      <c r="F27" s="126">
        <v>172</v>
      </c>
      <c r="G27" s="184">
        <v>9.2670598146588041</v>
      </c>
      <c r="H27" s="126">
        <v>204</v>
      </c>
      <c r="I27" s="182">
        <v>12.973883740522325</v>
      </c>
      <c r="J27" s="126">
        <v>332</v>
      </c>
      <c r="K27" s="182">
        <v>20.387531592249367</v>
      </c>
      <c r="L27" s="126">
        <v>19</v>
      </c>
      <c r="M27" s="182">
        <v>1.5164279696714407</v>
      </c>
      <c r="N27" s="126">
        <v>75</v>
      </c>
      <c r="O27" s="182">
        <v>7.5821398483572029</v>
      </c>
      <c r="P27" s="126">
        <v>1</v>
      </c>
      <c r="Q27" s="182">
        <v>0.42122999157540014</v>
      </c>
      <c r="R27" s="126">
        <v>632</v>
      </c>
      <c r="S27" s="182">
        <v>47.851727042965457</v>
      </c>
      <c r="T27" s="126">
        <v>0</v>
      </c>
      <c r="U27" s="182">
        <v>0</v>
      </c>
      <c r="V27" s="157">
        <f t="shared" si="0"/>
        <v>1435</v>
      </c>
      <c r="W27" s="182">
        <f t="shared" si="0"/>
        <v>100</v>
      </c>
      <c r="X27" s="154"/>
      <c r="Y27" s="158">
        <f t="shared" si="1"/>
        <v>1.3225806451612903</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386326</v>
      </c>
      <c r="E30" s="23"/>
      <c r="F30" s="65">
        <f>SUM(F10:F27)</f>
        <v>21232</v>
      </c>
      <c r="G30" s="67">
        <f>F30*100/$V30</f>
        <v>4.2826483355117713</v>
      </c>
      <c r="H30" s="65">
        <f>SUM(H10:H27)</f>
        <v>69219</v>
      </c>
      <c r="I30" s="67">
        <f>H30*100/$V30</f>
        <v>13.961974149198818</v>
      </c>
      <c r="J30" s="65">
        <f>SUM(J10:J27)</f>
        <v>72208</v>
      </c>
      <c r="K30" s="67">
        <f>J30*100/$V30</f>
        <v>14.564877119943199</v>
      </c>
      <c r="L30" s="65">
        <f>SUM(L10:L27)</f>
        <v>30346</v>
      </c>
      <c r="M30" s="67">
        <f>L30*100/$V30</f>
        <v>6.121008213519227</v>
      </c>
      <c r="N30" s="65">
        <f>SUM(N10:N27)</f>
        <v>88449</v>
      </c>
      <c r="O30" s="67">
        <f>N30*100/$V30</f>
        <v>17.84080456987946</v>
      </c>
      <c r="P30" s="65">
        <f>SUM(P10:P27)</f>
        <v>66816</v>
      </c>
      <c r="Q30" s="67">
        <f>P30*100/$V30</f>
        <v>13.477271627051362</v>
      </c>
      <c r="R30" s="65">
        <f>SUM(R10:R27)</f>
        <v>144614</v>
      </c>
      <c r="S30" s="67">
        <f>R30*100/$V30</f>
        <v>29.169692275419148</v>
      </c>
      <c r="T30" s="65">
        <f>SUM(T10:T28)</f>
        <v>2884</v>
      </c>
      <c r="U30" s="67">
        <f>T30*100/$V30</f>
        <v>0.58172370947701346</v>
      </c>
      <c r="V30" s="65">
        <f>SUM(V10:V27)</f>
        <v>495768</v>
      </c>
      <c r="W30" s="67">
        <f>G30+I30+K30+M30+O30+Q30+S30+U30</f>
        <v>100</v>
      </c>
      <c r="X30" s="174"/>
      <c r="Y30" s="175">
        <f>(V30/D30)</f>
        <v>1.2832892427638833</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7" customFormat="1" ht="18.75" customHeight="1" x14ac:dyDescent="0.2">
      <c r="B32" s="180" t="s">
        <v>42</v>
      </c>
      <c r="C32" s="1008"/>
      <c r="D32" s="1008"/>
      <c r="E32" s="1008"/>
      <c r="F32" s="1008"/>
      <c r="G32" s="1008"/>
      <c r="H32" s="1008"/>
      <c r="I32" s="1008"/>
      <c r="J32" s="1008"/>
      <c r="K32" s="1008"/>
      <c r="L32" s="1008"/>
      <c r="N32" s="1008"/>
      <c r="O32" s="1008"/>
      <c r="P32" s="1008"/>
      <c r="Q32" s="1008"/>
      <c r="R32" s="1008"/>
      <c r="S32" s="1008"/>
      <c r="T32" s="1008"/>
      <c r="U32" s="1008"/>
      <c r="V32" s="1008"/>
      <c r="W32" s="1008"/>
    </row>
    <row r="33" spans="1:25" s="1009" customFormat="1" x14ac:dyDescent="0.2">
      <c r="B33" s="181" t="s">
        <v>50</v>
      </c>
      <c r="F33" s="1010"/>
      <c r="G33" s="1010"/>
      <c r="H33" s="1010"/>
      <c r="I33" s="1010"/>
      <c r="J33" s="1010"/>
      <c r="K33" s="1010"/>
      <c r="L33" s="1010"/>
      <c r="M33" s="1010"/>
      <c r="N33" s="1010"/>
      <c r="O33" s="1010"/>
      <c r="P33" s="1010"/>
      <c r="Q33" s="1010"/>
      <c r="R33" s="1010"/>
      <c r="S33" s="1010"/>
      <c r="T33" s="1010"/>
      <c r="U33" s="1010"/>
      <c r="X33" s="537"/>
      <c r="Y33" s="537"/>
    </row>
    <row r="34" spans="1:25" s="1009" customFormat="1" x14ac:dyDescent="0.2">
      <c r="F34" s="1011"/>
      <c r="G34" s="1011"/>
      <c r="H34" s="1011"/>
      <c r="I34" s="1011"/>
      <c r="J34" s="1011"/>
      <c r="X34" s="537"/>
      <c r="Y34" s="537"/>
    </row>
    <row r="35" spans="1:25" s="1009" customFormat="1" x14ac:dyDescent="0.2">
      <c r="A35" s="537"/>
      <c r="B35" s="532" t="s">
        <v>42</v>
      </c>
      <c r="C35" s="537"/>
      <c r="D35" s="551" t="e">
        <f>GETPIVOTDATA("Cuenta número de expedientes",#REF!,"CCAA",$B35,"Grado Resuelto",$B$1)</f>
        <v>#REF!</v>
      </c>
      <c r="E35" s="537"/>
      <c r="F35" s="537"/>
      <c r="G35" s="537"/>
      <c r="H35" s="537"/>
      <c r="I35" s="537"/>
      <c r="J35" s="537"/>
      <c r="K35" s="537"/>
      <c r="L35" s="537"/>
      <c r="M35" s="537"/>
      <c r="N35" s="551" t="e">
        <f>GETPIVOTDATA("ID PRESTACION
COUNT",#REF!,"
CCAA",$B35,"
Tipo Prestación",N$1,"Grado Resuelto",$B$1)</f>
        <v>#REF!</v>
      </c>
      <c r="O35" s="537"/>
      <c r="X35" s="537"/>
      <c r="Y35" s="537"/>
    </row>
    <row r="36" spans="1:25" s="1009" customFormat="1" x14ac:dyDescent="0.2">
      <c r="A36" s="537"/>
      <c r="B36" s="532" t="s">
        <v>50</v>
      </c>
      <c r="C36" s="537"/>
      <c r="D36" s="551" t="e">
        <f>GETPIVOTDATA("Cuenta número de expedientes",#REF!,"CCAA",$B36,"Grado Resuelto",$B$1)</f>
        <v>#REF!</v>
      </c>
      <c r="E36" s="537"/>
      <c r="F36" s="537"/>
      <c r="G36" s="537"/>
      <c r="H36" s="537"/>
      <c r="I36" s="537"/>
      <c r="J36" s="537"/>
      <c r="K36" s="537"/>
      <c r="L36" s="537"/>
      <c r="M36" s="537"/>
      <c r="N36" s="551" t="e">
        <f>GETPIVOTDATA("ID PRESTACION
COUNT",#REF!,"
CCAA",$B36,"
Tipo Prestación",N$1,"Grado Resuelto",$B$1)</f>
        <v>#REF!</v>
      </c>
      <c r="O36" s="537"/>
      <c r="T36" s="537"/>
      <c r="U36" s="537"/>
    </row>
    <row r="37" spans="1:25" s="1009" customFormat="1" x14ac:dyDescent="0.2">
      <c r="T37" s="537"/>
      <c r="U37" s="537"/>
    </row>
    <row r="38" spans="1:25" s="1009" customFormat="1" x14ac:dyDescent="0.2">
      <c r="T38" s="537"/>
      <c r="U38" s="537"/>
    </row>
    <row r="39" spans="1:25" s="1007" customFormat="1" x14ac:dyDescent="0.2">
      <c r="T39" s="135"/>
      <c r="U39" s="135"/>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topLeftCell="B1"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3" t="s">
        <v>432</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56" t="str">
        <f>porsaad!B6</f>
        <v>Situación a 31 de diciembre de 2022</v>
      </c>
      <c r="C4" s="1056"/>
      <c r="D4" s="1056"/>
      <c r="E4" s="1056"/>
      <c r="F4" s="1056"/>
      <c r="G4" s="1056"/>
      <c r="H4" s="1056"/>
      <c r="I4" s="1056"/>
      <c r="J4" s="1056"/>
      <c r="K4" s="1056"/>
      <c r="L4" s="1056"/>
      <c r="M4" s="1056"/>
      <c r="N4" s="1056"/>
      <c r="O4" s="1056"/>
      <c r="P4" s="1056"/>
      <c r="Q4" s="1056"/>
      <c r="R4" s="1056"/>
      <c r="S4" s="1056"/>
      <c r="T4" s="1056"/>
      <c r="U4" s="1056"/>
      <c r="V4" s="1056"/>
      <c r="W4" s="1056"/>
      <c r="X4" s="8"/>
      <c r="Y4" s="8"/>
    </row>
    <row r="5" spans="2:25" s="566" customFormat="1" ht="5.25" customHeight="1" x14ac:dyDescent="0.2">
      <c r="B5" s="567"/>
      <c r="C5" s="567"/>
      <c r="D5" s="567"/>
      <c r="E5" s="567"/>
      <c r="F5" s="567"/>
      <c r="G5" s="567"/>
      <c r="H5" s="567"/>
      <c r="I5" s="567"/>
      <c r="J5" s="567"/>
      <c r="K5" s="567"/>
      <c r="L5" s="567"/>
      <c r="M5" s="567"/>
      <c r="N5" s="567"/>
      <c r="O5" s="567"/>
      <c r="P5" s="567"/>
      <c r="Q5" s="567"/>
      <c r="R5" s="567"/>
      <c r="S5" s="567"/>
      <c r="T5" s="567"/>
      <c r="U5" s="567"/>
      <c r="V5" s="567"/>
      <c r="W5" s="567"/>
      <c r="X5" s="568"/>
      <c r="Y5" s="568"/>
    </row>
    <row r="6" spans="2:25" s="519" customFormat="1" ht="19.5" customHeight="1" x14ac:dyDescent="0.2">
      <c r="F6" s="1116" t="s">
        <v>55</v>
      </c>
      <c r="G6" s="1116"/>
      <c r="H6" s="1116"/>
      <c r="I6" s="1116"/>
      <c r="J6" s="1116"/>
      <c r="K6" s="1116"/>
      <c r="L6" s="1116"/>
      <c r="M6" s="1116"/>
      <c r="N6" s="1116"/>
      <c r="O6" s="1116"/>
      <c r="P6" s="1116"/>
      <c r="Q6" s="1116"/>
      <c r="R6" s="1116"/>
      <c r="S6" s="1116"/>
      <c r="T6" s="1116"/>
      <c r="U6" s="1116"/>
      <c r="V6" s="1116"/>
      <c r="W6" s="1116"/>
      <c r="X6" s="542"/>
      <c r="Y6" s="542"/>
    </row>
    <row r="7" spans="2:25" s="519" customFormat="1" ht="64.5" customHeight="1" x14ac:dyDescent="0.2">
      <c r="B7" s="1117" t="s">
        <v>15</v>
      </c>
      <c r="C7" s="543"/>
      <c r="D7" s="544" t="s">
        <v>56</v>
      </c>
      <c r="E7" s="543"/>
      <c r="F7" s="1118" t="s">
        <v>176</v>
      </c>
      <c r="G7" s="1118"/>
      <c r="H7" s="1118" t="s">
        <v>62</v>
      </c>
      <c r="I7" s="1118"/>
      <c r="J7" s="1118" t="s">
        <v>63</v>
      </c>
      <c r="K7" s="1118"/>
      <c r="L7" s="1118" t="s">
        <v>160</v>
      </c>
      <c r="M7" s="1118"/>
      <c r="N7" s="1118" t="s">
        <v>3</v>
      </c>
      <c r="O7" s="1118"/>
      <c r="P7" s="544"/>
      <c r="Q7" s="544" t="s">
        <v>65</v>
      </c>
    </row>
    <row r="8" spans="2:25" s="543" customFormat="1" ht="20.25" customHeight="1" x14ac:dyDescent="0.2">
      <c r="B8" s="1117"/>
      <c r="C8" s="545"/>
      <c r="D8" s="544" t="s">
        <v>12</v>
      </c>
      <c r="E8" s="545"/>
      <c r="F8" s="544" t="s">
        <v>12</v>
      </c>
      <c r="G8" s="544" t="s">
        <v>31</v>
      </c>
      <c r="H8" s="544" t="s">
        <v>12</v>
      </c>
      <c r="I8" s="544" t="s">
        <v>31</v>
      </c>
      <c r="J8" s="544" t="s">
        <v>12</v>
      </c>
      <c r="K8" s="544" t="s">
        <v>31</v>
      </c>
      <c r="L8" s="544" t="s">
        <v>12</v>
      </c>
      <c r="M8" s="544" t="s">
        <v>31</v>
      </c>
      <c r="N8" s="544" t="s">
        <v>12</v>
      </c>
      <c r="O8" s="544" t="s">
        <v>31</v>
      </c>
      <c r="P8" s="544"/>
      <c r="Q8" s="544" t="s">
        <v>12</v>
      </c>
    </row>
    <row r="9" spans="2:25" s="545" customFormat="1" ht="8.25" customHeight="1" x14ac:dyDescent="0.2">
      <c r="B9" s="546"/>
      <c r="C9" s="547"/>
      <c r="D9" s="548"/>
      <c r="E9" s="547"/>
      <c r="F9" s="549"/>
      <c r="G9" s="549"/>
      <c r="H9" s="549"/>
      <c r="I9" s="549"/>
      <c r="J9" s="549"/>
      <c r="K9" s="549"/>
      <c r="L9" s="549"/>
      <c r="M9" s="549"/>
      <c r="N9" s="549"/>
      <c r="O9" s="549"/>
      <c r="P9" s="549"/>
      <c r="Q9" s="549"/>
    </row>
    <row r="10" spans="2:25" s="550" customFormat="1" ht="18" customHeight="1" x14ac:dyDescent="0.2">
      <c r="B10" s="532" t="s">
        <v>11</v>
      </c>
      <c r="C10" s="547"/>
      <c r="D10" s="551">
        <f>'41abenpreGIII'!D10</f>
        <v>76601</v>
      </c>
      <c r="F10" s="552">
        <f>'41abenpreGIII'!F10+'41abenpreGIII'!H10+'41abenpreGIII'!J10+'41abenpreGIII'!L10+'41abenpreGIII'!N10</f>
        <v>77594</v>
      </c>
      <c r="G10" s="553">
        <f t="shared" ref="G10:G27" si="0">F10*100/$N10</f>
        <v>72.952060396942542</v>
      </c>
      <c r="H10" s="552">
        <f>'41abenpreGIII'!P10</f>
        <v>2521</v>
      </c>
      <c r="I10" s="553">
        <f t="shared" ref="I10:I27" si="1">H10*100/$N10</f>
        <v>2.3701851207656799</v>
      </c>
      <c r="J10" s="552">
        <f>'41abenpreGIII'!R10</f>
        <v>26240</v>
      </c>
      <c r="K10" s="553">
        <f t="shared" ref="K10:K27" si="2">J10*100/$N10</f>
        <v>24.670233069770504</v>
      </c>
      <c r="L10" s="552">
        <f>'41abenpreGIII'!T10</f>
        <v>8</v>
      </c>
      <c r="M10" s="553">
        <f t="shared" ref="M10:M27" si="3">L10*100/$N10</f>
        <v>7.5214125212714946E-3</v>
      </c>
      <c r="N10" s="552">
        <f>F10+H10+J10+L10</f>
        <v>106363</v>
      </c>
      <c r="O10" s="553">
        <f>G10+I10+K10+M10</f>
        <v>100</v>
      </c>
      <c r="P10" s="554"/>
      <c r="Q10" s="554">
        <f t="shared" ref="Q10:Q27" si="4">N10/D10</f>
        <v>1.3885327867782404</v>
      </c>
    </row>
    <row r="11" spans="2:25" s="550" customFormat="1" ht="18" customHeight="1" x14ac:dyDescent="0.2">
      <c r="B11" s="532" t="s">
        <v>10</v>
      </c>
      <c r="C11" s="547"/>
      <c r="D11" s="551">
        <f>'41abenpreGIII'!D11</f>
        <v>11710</v>
      </c>
      <c r="F11" s="552">
        <f>'41abenpreGIII'!F11+'41abenpreGIII'!H11+'41abenpreGIII'!J11+'41abenpreGIII'!L11+'41abenpreGIII'!N11</f>
        <v>6073</v>
      </c>
      <c r="G11" s="553">
        <f t="shared" si="0"/>
        <v>43.546536641330846</v>
      </c>
      <c r="H11" s="552">
        <f>'41abenpreGIII'!P11</f>
        <v>3308</v>
      </c>
      <c r="I11" s="553">
        <f t="shared" si="1"/>
        <v>23.720063100530616</v>
      </c>
      <c r="J11" s="552">
        <f>'41abenpreGIII'!R11</f>
        <v>4565</v>
      </c>
      <c r="K11" s="553">
        <f t="shared" si="2"/>
        <v>32.733400258138538</v>
      </c>
      <c r="L11" s="552">
        <f>'41abenpreGIII'!T11</f>
        <v>0</v>
      </c>
      <c r="M11" s="553">
        <f t="shared" si="3"/>
        <v>0</v>
      </c>
      <c r="N11" s="552">
        <f t="shared" ref="N11:O27" si="5">F11+H11+J11+L11</f>
        <v>13946</v>
      </c>
      <c r="O11" s="553">
        <f t="shared" si="5"/>
        <v>100</v>
      </c>
      <c r="P11" s="554"/>
      <c r="Q11" s="554">
        <f t="shared" si="4"/>
        <v>1.1909479077711358</v>
      </c>
    </row>
    <row r="12" spans="2:25" s="550" customFormat="1" ht="22.5" customHeight="1" x14ac:dyDescent="0.2">
      <c r="B12" s="532" t="s">
        <v>40</v>
      </c>
      <c r="C12" s="547"/>
      <c r="D12" s="551">
        <f>'41abenpreGIII'!D12</f>
        <v>7170</v>
      </c>
      <c r="F12" s="552">
        <f>'41abenpreGIII'!F12+'41abenpreGIII'!H12+'41abenpreGIII'!J12+'41abenpreGIII'!L12+'41abenpreGIII'!N12</f>
        <v>5519</v>
      </c>
      <c r="G12" s="553">
        <f t="shared" si="0"/>
        <v>57.881489250131096</v>
      </c>
      <c r="H12" s="551">
        <f>'41abenpreGIII'!P12</f>
        <v>1314</v>
      </c>
      <c r="I12" s="553">
        <f t="shared" si="1"/>
        <v>13.780807551127426</v>
      </c>
      <c r="J12" s="552">
        <f>'41abenpreGIII'!R12</f>
        <v>2698</v>
      </c>
      <c r="K12" s="553">
        <f t="shared" si="2"/>
        <v>28.295752490823283</v>
      </c>
      <c r="L12" s="552">
        <f>'41abenpreGIII'!T12</f>
        <v>4</v>
      </c>
      <c r="M12" s="553">
        <f t="shared" si="3"/>
        <v>4.195070791819612E-2</v>
      </c>
      <c r="N12" s="552">
        <f t="shared" si="5"/>
        <v>9535</v>
      </c>
      <c r="O12" s="553">
        <f t="shared" si="5"/>
        <v>99.999999999999986</v>
      </c>
      <c r="P12" s="554"/>
      <c r="Q12" s="554">
        <f t="shared" si="4"/>
        <v>1.3298465829846582</v>
      </c>
    </row>
    <row r="13" spans="2:25" s="550" customFormat="1" ht="18" customHeight="1" x14ac:dyDescent="0.2">
      <c r="B13" s="532" t="s">
        <v>41</v>
      </c>
      <c r="C13" s="547"/>
      <c r="D13" s="551">
        <f>'41abenpreGIII'!D13</f>
        <v>6979</v>
      </c>
      <c r="F13" s="552">
        <f>'41abenpreGIII'!F13+'41abenpreGIII'!H13+'41abenpreGIII'!J13+'41abenpreGIII'!L13+'41abenpreGIII'!N13</f>
        <v>4956</v>
      </c>
      <c r="G13" s="553">
        <f t="shared" si="0"/>
        <v>52.544529262086513</v>
      </c>
      <c r="H13" s="552">
        <f>'41abenpreGIII'!P13</f>
        <v>415</v>
      </c>
      <c r="I13" s="553">
        <f t="shared" si="1"/>
        <v>4.3999151823579306</v>
      </c>
      <c r="J13" s="552">
        <f>'41abenpreGIII'!R13</f>
        <v>4061</v>
      </c>
      <c r="K13" s="553">
        <f t="shared" si="2"/>
        <v>43.055555555555557</v>
      </c>
      <c r="L13" s="552">
        <f>'41abenpreGIII'!T13</f>
        <v>0</v>
      </c>
      <c r="M13" s="553">
        <f t="shared" si="3"/>
        <v>0</v>
      </c>
      <c r="N13" s="552">
        <f t="shared" si="5"/>
        <v>9432</v>
      </c>
      <c r="O13" s="553">
        <f t="shared" si="5"/>
        <v>100</v>
      </c>
      <c r="P13" s="554"/>
      <c r="Q13" s="554">
        <f t="shared" si="4"/>
        <v>1.3514830204900417</v>
      </c>
    </row>
    <row r="14" spans="2:25" s="550" customFormat="1" ht="18" customHeight="1" x14ac:dyDescent="0.2">
      <c r="B14" s="532" t="s">
        <v>9</v>
      </c>
      <c r="C14" s="547"/>
      <c r="D14" s="551">
        <f>'41abenpreGIII'!D14</f>
        <v>11804</v>
      </c>
      <c r="F14" s="552">
        <f>'41abenpreGIII'!F14+'41abenpreGIII'!H14+'41abenpreGIII'!J14+'41abenpreGIII'!L14+'41abenpreGIII'!N14</f>
        <v>4852</v>
      </c>
      <c r="G14" s="553">
        <f t="shared" si="0"/>
        <v>37.300123001230013</v>
      </c>
      <c r="H14" s="552">
        <f>'41abenpreGIII'!P14</f>
        <v>3474</v>
      </c>
      <c r="I14" s="553">
        <f t="shared" si="1"/>
        <v>26.706642066420663</v>
      </c>
      <c r="J14" s="552">
        <f>'41abenpreGIII'!R14</f>
        <v>4682</v>
      </c>
      <c r="K14" s="553">
        <f t="shared" si="2"/>
        <v>35.993234932349324</v>
      </c>
      <c r="L14" s="552">
        <f>'41abenpreGIII'!T14</f>
        <v>0</v>
      </c>
      <c r="M14" s="553">
        <f t="shared" si="3"/>
        <v>0</v>
      </c>
      <c r="N14" s="552">
        <f t="shared" si="5"/>
        <v>13008</v>
      </c>
      <c r="O14" s="553">
        <f t="shared" si="5"/>
        <v>100</v>
      </c>
      <c r="P14" s="554"/>
      <c r="Q14" s="554">
        <f t="shared" si="4"/>
        <v>1.1019993222636395</v>
      </c>
    </row>
    <row r="15" spans="2:25" s="550" customFormat="1" ht="18" customHeight="1" x14ac:dyDescent="0.2">
      <c r="B15" s="532" t="s">
        <v>8</v>
      </c>
      <c r="C15" s="547"/>
      <c r="D15" s="551">
        <f>'41abenpreGIII'!D15</f>
        <v>5914</v>
      </c>
      <c r="F15" s="552">
        <f>'41abenpreGIII'!F15+'41abenpreGIII'!H15+'41abenpreGIII'!J15+'41abenpreGIII'!L15+'41abenpreGIII'!N15</f>
        <v>7094</v>
      </c>
      <c r="G15" s="553">
        <f t="shared" si="0"/>
        <v>72.991048461775904</v>
      </c>
      <c r="H15" s="551">
        <f>'41abenpreGIII'!P15</f>
        <v>70</v>
      </c>
      <c r="I15" s="553">
        <f t="shared" si="1"/>
        <v>0.72023870768597598</v>
      </c>
      <c r="J15" s="552">
        <f>'41abenpreGIII'!R15</f>
        <v>2555</v>
      </c>
      <c r="K15" s="553">
        <f t="shared" si="2"/>
        <v>26.28871283053812</v>
      </c>
      <c r="L15" s="552">
        <f>'41abenpreGIII'!T15</f>
        <v>0</v>
      </c>
      <c r="M15" s="553">
        <f t="shared" si="3"/>
        <v>0</v>
      </c>
      <c r="N15" s="552">
        <f t="shared" si="5"/>
        <v>9719</v>
      </c>
      <c r="O15" s="553">
        <f t="shared" si="5"/>
        <v>100</v>
      </c>
      <c r="P15" s="554"/>
      <c r="Q15" s="554">
        <f t="shared" si="4"/>
        <v>1.643388569496111</v>
      </c>
    </row>
    <row r="16" spans="2:25" s="550" customFormat="1" ht="18" customHeight="1" x14ac:dyDescent="0.2">
      <c r="B16" s="532" t="s">
        <v>7</v>
      </c>
      <c r="C16" s="547"/>
      <c r="D16" s="551">
        <f>'41abenpreGIII'!D16</f>
        <v>33307</v>
      </c>
      <c r="F16" s="552">
        <f>'41abenpreGIII'!F16+'41abenpreGIII'!H16+'41abenpreGIII'!J16+'41abenpreGIII'!L16+'41abenpreGIII'!N16</f>
        <v>19399</v>
      </c>
      <c r="G16" s="553">
        <f t="shared" si="0"/>
        <v>43.466278288146988</v>
      </c>
      <c r="H16" s="552">
        <f>'41abenpreGIII'!P16</f>
        <v>15641</v>
      </c>
      <c r="I16" s="553">
        <f t="shared" si="1"/>
        <v>35.045933228769883</v>
      </c>
      <c r="J16" s="552">
        <f>'41abenpreGIII'!R16</f>
        <v>9015</v>
      </c>
      <c r="K16" s="553">
        <f t="shared" si="2"/>
        <v>20.199417432220478</v>
      </c>
      <c r="L16" s="552">
        <f>'41abenpreGIII'!T16</f>
        <v>575</v>
      </c>
      <c r="M16" s="553">
        <f t="shared" si="3"/>
        <v>1.2883710508626485</v>
      </c>
      <c r="N16" s="552">
        <f t="shared" si="5"/>
        <v>44630</v>
      </c>
      <c r="O16" s="553">
        <f t="shared" si="5"/>
        <v>100</v>
      </c>
      <c r="P16" s="554"/>
      <c r="Q16" s="554">
        <f t="shared" si="4"/>
        <v>1.3399585672681418</v>
      </c>
    </row>
    <row r="17" spans="2:25" s="550" customFormat="1" ht="18" customHeight="1" x14ac:dyDescent="0.2">
      <c r="B17" s="532" t="s">
        <v>43</v>
      </c>
      <c r="C17" s="547"/>
      <c r="D17" s="551">
        <f>'41abenpreGIII'!D17</f>
        <v>20824</v>
      </c>
      <c r="F17" s="552">
        <f>'41abenpreGIII'!F17+'41abenpreGIII'!H17+'41abenpreGIII'!J17+'41abenpreGIII'!L17+'41abenpreGIII'!N17</f>
        <v>16736</v>
      </c>
      <c r="G17" s="553">
        <f t="shared" si="0"/>
        <v>62.088666295677982</v>
      </c>
      <c r="H17" s="552">
        <f>'41abenpreGIII'!P17</f>
        <v>3086</v>
      </c>
      <c r="I17" s="553">
        <f t="shared" si="1"/>
        <v>11.448710814320163</v>
      </c>
      <c r="J17" s="552">
        <f>'41abenpreGIII'!R17</f>
        <v>7121</v>
      </c>
      <c r="K17" s="553">
        <f t="shared" si="2"/>
        <v>26.418104247820441</v>
      </c>
      <c r="L17" s="552">
        <f>'41abenpreGIII'!T17</f>
        <v>12</v>
      </c>
      <c r="M17" s="553">
        <f t="shared" si="3"/>
        <v>4.4518642181413465E-2</v>
      </c>
      <c r="N17" s="552">
        <f t="shared" si="5"/>
        <v>26955</v>
      </c>
      <c r="O17" s="553">
        <f t="shared" si="5"/>
        <v>100</v>
      </c>
      <c r="P17" s="554"/>
      <c r="Q17" s="554">
        <f t="shared" si="4"/>
        <v>1.2944199001152517</v>
      </c>
    </row>
    <row r="18" spans="2:25" s="550" customFormat="1" ht="18" customHeight="1" x14ac:dyDescent="0.2">
      <c r="B18" s="532" t="s">
        <v>44</v>
      </c>
      <c r="C18" s="547"/>
      <c r="D18" s="551">
        <f>'41abenpreGIII'!D18</f>
        <v>43476</v>
      </c>
      <c r="F18" s="552">
        <f>'41abenpreGIII'!F18+'41abenpreGIII'!H18+'41abenpreGIII'!J18+'41abenpreGIII'!L18+'41abenpreGIII'!N18</f>
        <v>28094</v>
      </c>
      <c r="G18" s="553">
        <f t="shared" si="0"/>
        <v>53.605296800167913</v>
      </c>
      <c r="H18" s="552">
        <f>'41abenpreGIII'!P18</f>
        <v>5550</v>
      </c>
      <c r="I18" s="553">
        <f t="shared" si="1"/>
        <v>10.589784197370681</v>
      </c>
      <c r="J18" s="552">
        <f>'41abenpreGIII'!R18</f>
        <v>18702</v>
      </c>
      <c r="K18" s="553">
        <f t="shared" si="2"/>
        <v>35.684710641302068</v>
      </c>
      <c r="L18" s="552">
        <f>'41abenpreGIII'!T18</f>
        <v>63</v>
      </c>
      <c r="M18" s="553">
        <f t="shared" si="3"/>
        <v>0.12020836115934286</v>
      </c>
      <c r="N18" s="552">
        <f t="shared" si="5"/>
        <v>52409</v>
      </c>
      <c r="O18" s="553">
        <f t="shared" si="5"/>
        <v>100</v>
      </c>
      <c r="P18" s="554"/>
      <c r="Q18" s="554">
        <f t="shared" si="4"/>
        <v>1.2054696844235899</v>
      </c>
    </row>
    <row r="19" spans="2:25" s="550" customFormat="1" ht="18" customHeight="1" x14ac:dyDescent="0.2">
      <c r="B19" s="532" t="s">
        <v>6</v>
      </c>
      <c r="C19" s="547"/>
      <c r="D19" s="551">
        <f>'41abenpreGIII'!D19</f>
        <v>40261</v>
      </c>
      <c r="F19" s="552">
        <f>'41abenpreGIII'!F19+'41abenpreGIII'!H19+'41abenpreGIII'!J19+'41abenpreGIII'!L19+'41abenpreGIII'!N19</f>
        <v>16954</v>
      </c>
      <c r="G19" s="553">
        <f t="shared" si="0"/>
        <v>33.946699237130332</v>
      </c>
      <c r="H19" s="552">
        <f>'41abenpreGIII'!P19</f>
        <v>6616</v>
      </c>
      <c r="I19" s="553">
        <f>H19*100/$N19</f>
        <v>13.247101695933363</v>
      </c>
      <c r="J19" s="552">
        <f>'41abenpreGIII'!R19</f>
        <v>26264</v>
      </c>
      <c r="K19" s="553">
        <f>J19*100/$N19</f>
        <v>52.587950263300165</v>
      </c>
      <c r="L19" s="552">
        <f>'41abenpreGIII'!T19</f>
        <v>109</v>
      </c>
      <c r="M19" s="553">
        <f t="shared" si="3"/>
        <v>0.21824880363614521</v>
      </c>
      <c r="N19" s="552">
        <f t="shared" si="5"/>
        <v>49943</v>
      </c>
      <c r="O19" s="553">
        <f t="shared" si="5"/>
        <v>100.00000000000001</v>
      </c>
      <c r="P19" s="554"/>
      <c r="Q19" s="554">
        <f t="shared" si="4"/>
        <v>1.2404808623730161</v>
      </c>
    </row>
    <row r="20" spans="2:25" s="550" customFormat="1" ht="18" customHeight="1" x14ac:dyDescent="0.2">
      <c r="B20" s="532" t="s">
        <v>5</v>
      </c>
      <c r="C20" s="547"/>
      <c r="D20" s="551">
        <f>'41abenpreGIII'!D20</f>
        <v>11450</v>
      </c>
      <c r="F20" s="552">
        <f>'41abenpreGIII'!F20+'41abenpreGIII'!H20+'41abenpreGIII'!J20+'41abenpreGIII'!L20+'41abenpreGIII'!N20</f>
        <v>4682</v>
      </c>
      <c r="G20" s="553">
        <f t="shared" si="0"/>
        <v>37.751975487824545</v>
      </c>
      <c r="H20" s="552">
        <f>'41abenpreGIII'!P20</f>
        <v>5773</v>
      </c>
      <c r="I20" s="553">
        <f>H20*100/$N20</f>
        <v>46.548943718755041</v>
      </c>
      <c r="J20" s="552">
        <f>'41abenpreGIII'!R20</f>
        <v>1947</v>
      </c>
      <c r="K20" s="553">
        <f>J20*100/$N20</f>
        <v>15.699080793420416</v>
      </c>
      <c r="L20" s="552">
        <f>'41abenpreGIII'!T20</f>
        <v>0</v>
      </c>
      <c r="M20" s="553">
        <f t="shared" si="3"/>
        <v>0</v>
      </c>
      <c r="N20" s="552">
        <f t="shared" si="5"/>
        <v>12402</v>
      </c>
      <c r="O20" s="553">
        <f t="shared" si="5"/>
        <v>100</v>
      </c>
      <c r="P20" s="554"/>
      <c r="Q20" s="554">
        <f t="shared" si="4"/>
        <v>1.0831441048034935</v>
      </c>
    </row>
    <row r="21" spans="2:25" s="550" customFormat="1" ht="18" customHeight="1" x14ac:dyDescent="0.2">
      <c r="B21" s="532" t="s">
        <v>38</v>
      </c>
      <c r="C21" s="547"/>
      <c r="D21" s="551">
        <f>'41abenpreGIII'!D21</f>
        <v>23572</v>
      </c>
      <c r="F21" s="552">
        <f>'41abenpreGIII'!F21+'41abenpreGIII'!H21+'41abenpreGIII'!J21+'41abenpreGIII'!L21+'41abenpreGIII'!N21</f>
        <v>17487</v>
      </c>
      <c r="G21" s="553">
        <f t="shared" si="0"/>
        <v>65.25</v>
      </c>
      <c r="H21" s="552">
        <f>'41abenpreGIII'!P21</f>
        <v>4328</v>
      </c>
      <c r="I21" s="553">
        <f>H21*100/$N21</f>
        <v>16.149253731343283</v>
      </c>
      <c r="J21" s="552">
        <f>'41abenpreGIII'!R21</f>
        <v>4914</v>
      </c>
      <c r="K21" s="553">
        <f>J21*100/$N21</f>
        <v>18.335820895522389</v>
      </c>
      <c r="L21" s="552">
        <f>'41abenpreGIII'!T21</f>
        <v>71</v>
      </c>
      <c r="M21" s="553">
        <f t="shared" si="3"/>
        <v>0.26492537313432835</v>
      </c>
      <c r="N21" s="552">
        <f t="shared" si="5"/>
        <v>26800</v>
      </c>
      <c r="O21" s="553">
        <f t="shared" si="5"/>
        <v>100</v>
      </c>
      <c r="P21" s="554"/>
      <c r="Q21" s="554">
        <f t="shared" si="4"/>
        <v>1.1369421347361277</v>
      </c>
    </row>
    <row r="22" spans="2:25" s="550" customFormat="1" ht="21" customHeight="1" x14ac:dyDescent="0.2">
      <c r="B22" s="532" t="s">
        <v>45</v>
      </c>
      <c r="C22" s="547"/>
      <c r="D22" s="551">
        <f>'41abenpreGIII'!D22</f>
        <v>56892</v>
      </c>
      <c r="F22" s="552">
        <f>'41abenpreGIII'!F22+'41abenpreGIII'!H22+'41abenpreGIII'!J22+'41abenpreGIII'!L22+'41abenpreGIII'!N22</f>
        <v>46644</v>
      </c>
      <c r="G22" s="553">
        <f t="shared" si="0"/>
        <v>63.839921165006025</v>
      </c>
      <c r="H22" s="552">
        <f>'41abenpreGIII'!P22</f>
        <v>12102</v>
      </c>
      <c r="I22" s="553">
        <f>H22*100/$N22</f>
        <v>16.563560713894667</v>
      </c>
      <c r="J22" s="552">
        <f>'41abenpreGIII'!R22</f>
        <v>14247</v>
      </c>
      <c r="K22" s="553">
        <f>J22*100/$N22</f>
        <v>19.499343041716852</v>
      </c>
      <c r="L22" s="552">
        <f>'41abenpreGIII'!T22</f>
        <v>71</v>
      </c>
      <c r="M22" s="553">
        <f t="shared" si="3"/>
        <v>9.7175079382459215E-2</v>
      </c>
      <c r="N22" s="552">
        <f t="shared" si="5"/>
        <v>73064</v>
      </c>
      <c r="O22" s="553">
        <f t="shared" si="5"/>
        <v>100</v>
      </c>
      <c r="P22" s="554"/>
      <c r="Q22" s="554">
        <f t="shared" si="4"/>
        <v>1.2842578921465233</v>
      </c>
    </row>
    <row r="23" spans="2:25" s="550" customFormat="1" ht="18" customHeight="1" x14ac:dyDescent="0.2">
      <c r="B23" s="532" t="s">
        <v>46</v>
      </c>
      <c r="C23" s="547"/>
      <c r="D23" s="551">
        <f>'41abenpreGIII'!D23</f>
        <v>12618</v>
      </c>
      <c r="F23" s="552">
        <f>'41abenpreGIII'!F23+'41abenpreGIII'!H23+'41abenpreGIII'!J23+'41abenpreGIII'!L23+'41abenpreGIII'!N23</f>
        <v>7162</v>
      </c>
      <c r="G23" s="553">
        <f t="shared" si="0"/>
        <v>46.434128630705395</v>
      </c>
      <c r="H23" s="552">
        <f>'41abenpreGIII'!P23</f>
        <v>666</v>
      </c>
      <c r="I23" s="553">
        <f>H23*100/$N23</f>
        <v>4.3179460580912865</v>
      </c>
      <c r="J23" s="552">
        <f>'41abenpreGIII'!R23</f>
        <v>7593</v>
      </c>
      <c r="K23" s="553">
        <f>J23*100/$N23</f>
        <v>49.228475103734439</v>
      </c>
      <c r="L23" s="552">
        <f>'41abenpreGIII'!T23</f>
        <v>3</v>
      </c>
      <c r="M23" s="553">
        <f t="shared" si="3"/>
        <v>1.9450207468879668E-2</v>
      </c>
      <c r="N23" s="552">
        <f t="shared" si="5"/>
        <v>15424</v>
      </c>
      <c r="O23" s="553">
        <f t="shared" si="5"/>
        <v>100</v>
      </c>
      <c r="P23" s="554"/>
      <c r="Q23" s="554">
        <f t="shared" si="4"/>
        <v>1.2223807259470598</v>
      </c>
    </row>
    <row r="24" spans="2:25" s="550" customFormat="1" ht="22.5" customHeight="1" x14ac:dyDescent="0.2">
      <c r="B24" s="532" t="s">
        <v>47</v>
      </c>
      <c r="C24" s="547"/>
      <c r="D24" s="551">
        <f>'41abenpreGIII'!D24</f>
        <v>3492</v>
      </c>
      <c r="F24" s="552">
        <f>'41abenpreGIII'!F24+'41abenpreGIII'!H24+'41abenpreGIII'!J24+'41abenpreGIII'!L24+'41abenpreGIII'!N24</f>
        <v>1861</v>
      </c>
      <c r="G24" s="555">
        <f t="shared" si="0"/>
        <v>44.07863571766935</v>
      </c>
      <c r="H24" s="551">
        <f>'41abenpreGIII'!P24</f>
        <v>799</v>
      </c>
      <c r="I24" s="553">
        <f t="shared" si="1"/>
        <v>18.924680246328755</v>
      </c>
      <c r="J24" s="552">
        <f>'41abenpreGIII'!R24</f>
        <v>1551</v>
      </c>
      <c r="K24" s="553">
        <f t="shared" si="2"/>
        <v>36.736144007579348</v>
      </c>
      <c r="L24" s="552">
        <f>'41abenpreGIII'!T24</f>
        <v>11</v>
      </c>
      <c r="M24" s="553">
        <f t="shared" si="3"/>
        <v>0.26054002842254853</v>
      </c>
      <c r="N24" s="551">
        <f t="shared" si="5"/>
        <v>4222</v>
      </c>
      <c r="O24" s="553">
        <f t="shared" si="5"/>
        <v>100</v>
      </c>
      <c r="P24" s="554"/>
      <c r="Q24" s="554">
        <f t="shared" si="4"/>
        <v>1.2090492554410079</v>
      </c>
    </row>
    <row r="25" spans="2:25" s="550" customFormat="1" ht="18" customHeight="1" x14ac:dyDescent="0.2">
      <c r="B25" s="532" t="s">
        <v>48</v>
      </c>
      <c r="C25" s="547"/>
      <c r="D25" s="551">
        <f>'41abenpreGIII'!D25</f>
        <v>16791</v>
      </c>
      <c r="F25" s="552">
        <f>'41abenpreGIII'!F25+'41abenpreGIII'!H25+'41abenpreGIII'!J25+'41abenpreGIII'!L25+'41abenpreGIII'!N25</f>
        <v>12966</v>
      </c>
      <c r="G25" s="555">
        <f t="shared" si="0"/>
        <v>56.66215094174715</v>
      </c>
      <c r="H25" s="551">
        <f>'41abenpreGIII'!P25</f>
        <v>679</v>
      </c>
      <c r="I25" s="553">
        <f t="shared" si="1"/>
        <v>2.9672682777607831</v>
      </c>
      <c r="J25" s="552">
        <f>'41abenpreGIII'!R25</f>
        <v>7281</v>
      </c>
      <c r="K25" s="553">
        <f t="shared" si="2"/>
        <v>31.818380457107896</v>
      </c>
      <c r="L25" s="552">
        <f>'41abenpreGIII'!T25</f>
        <v>1957</v>
      </c>
      <c r="M25" s="553">
        <f t="shared" si="3"/>
        <v>8.5522003233841719</v>
      </c>
      <c r="N25" s="551">
        <f t="shared" si="5"/>
        <v>22883</v>
      </c>
      <c r="O25" s="553">
        <f t="shared" si="5"/>
        <v>100</v>
      </c>
      <c r="P25" s="554"/>
      <c r="Q25" s="554">
        <f t="shared" si="4"/>
        <v>1.3628134119468762</v>
      </c>
    </row>
    <row r="26" spans="2:25" s="550" customFormat="1" ht="18" customHeight="1" x14ac:dyDescent="0.2">
      <c r="B26" s="532" t="s">
        <v>49</v>
      </c>
      <c r="C26" s="547"/>
      <c r="D26" s="551">
        <f>'41abenpreGIII'!D26</f>
        <v>2380</v>
      </c>
      <c r="F26" s="552">
        <f>'41abenpreGIII'!F26+'41abenpreGIII'!H26+'41abenpreGIII'!J26+'41abenpreGIII'!L26+'41abenpreGIII'!N26</f>
        <v>2579</v>
      </c>
      <c r="G26" s="555">
        <f t="shared" si="0"/>
        <v>71.678710394663696</v>
      </c>
      <c r="H26" s="551">
        <f>'41abenpreGIII'!P26</f>
        <v>473</v>
      </c>
      <c r="I26" s="553">
        <f t="shared" si="1"/>
        <v>13.146192329071706</v>
      </c>
      <c r="J26" s="552">
        <f>'41abenpreGIII'!R26</f>
        <v>546</v>
      </c>
      <c r="K26" s="553">
        <f t="shared" si="2"/>
        <v>15.175097276264591</v>
      </c>
      <c r="L26" s="552">
        <f>'41abenpreGIII'!T26</f>
        <v>0</v>
      </c>
      <c r="M26" s="553">
        <f t="shared" si="3"/>
        <v>0</v>
      </c>
      <c r="N26" s="551">
        <f t="shared" si="5"/>
        <v>3598</v>
      </c>
      <c r="O26" s="553">
        <f t="shared" si="5"/>
        <v>100</v>
      </c>
      <c r="P26" s="554"/>
      <c r="Q26" s="554">
        <f t="shared" si="4"/>
        <v>1.5117647058823529</v>
      </c>
    </row>
    <row r="27" spans="2:25" s="550" customFormat="1" ht="18" customHeight="1" x14ac:dyDescent="0.2">
      <c r="B27" s="532" t="s">
        <v>4</v>
      </c>
      <c r="C27" s="547"/>
      <c r="D27" s="551">
        <f>'41abenpreGIII'!D27</f>
        <v>1085</v>
      </c>
      <c r="F27" s="552">
        <f>'41abenpreGIII'!F27+'41abenpreGIII'!H27+'41abenpreGIII'!J27+'41abenpreGIII'!L27+'41abenpreGIII'!N27</f>
        <v>802</v>
      </c>
      <c r="G27" s="555">
        <f t="shared" si="0"/>
        <v>55.88850174216028</v>
      </c>
      <c r="H27" s="551">
        <f>'41abenpreGIII'!P27</f>
        <v>1</v>
      </c>
      <c r="I27" s="553">
        <f t="shared" si="1"/>
        <v>6.968641114982578E-2</v>
      </c>
      <c r="J27" s="552">
        <f>'41abenpreGIII'!R27</f>
        <v>632</v>
      </c>
      <c r="K27" s="553">
        <f t="shared" si="2"/>
        <v>44.041811846689896</v>
      </c>
      <c r="L27" s="552">
        <f>'41abenpreGIII'!T27</f>
        <v>0</v>
      </c>
      <c r="M27" s="553">
        <f t="shared" si="3"/>
        <v>0</v>
      </c>
      <c r="N27" s="552">
        <f t="shared" si="5"/>
        <v>1435</v>
      </c>
      <c r="O27" s="553">
        <f t="shared" si="5"/>
        <v>100</v>
      </c>
      <c r="P27" s="554"/>
      <c r="Q27" s="554">
        <f t="shared" si="4"/>
        <v>1.3225806451612903</v>
      </c>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ht="3" customHeight="1" x14ac:dyDescent="0.2">
      <c r="B29" s="546"/>
      <c r="C29" s="547"/>
      <c r="D29" s="559"/>
      <c r="F29" s="560"/>
      <c r="G29" s="560"/>
      <c r="H29" s="560"/>
      <c r="I29" s="560"/>
      <c r="J29" s="560"/>
      <c r="K29" s="560"/>
      <c r="L29" s="560"/>
      <c r="M29" s="560"/>
      <c r="N29" s="533"/>
      <c r="O29" s="560"/>
      <c r="P29" s="560"/>
      <c r="Q29" s="560"/>
    </row>
    <row r="30" spans="2:25" s="550" customFormat="1" ht="20.25" customHeight="1" x14ac:dyDescent="0.2">
      <c r="B30" s="532" t="s">
        <v>3</v>
      </c>
      <c r="C30" s="561"/>
      <c r="D30" s="533">
        <f>SUM(D10:D29)</f>
        <v>386326</v>
      </c>
      <c r="E30" s="562"/>
      <c r="F30" s="533">
        <f>SUM(F10:F27)</f>
        <v>281454</v>
      </c>
      <c r="G30" s="563">
        <f>F30*100/$N30</f>
        <v>56.771312388052479</v>
      </c>
      <c r="H30" s="533">
        <f>SUM(H10:H27)</f>
        <v>66816</v>
      </c>
      <c r="I30" s="563">
        <f>H30*100/$N30</f>
        <v>13.477271627051362</v>
      </c>
      <c r="J30" s="533">
        <f>SUM(J10:J27)</f>
        <v>144614</v>
      </c>
      <c r="K30" s="563">
        <f>J30*100/$N30</f>
        <v>29.169692275419148</v>
      </c>
      <c r="L30" s="533">
        <f>SUM(L10:L28)</f>
        <v>2884</v>
      </c>
      <c r="M30" s="563">
        <f>L30*100/$N30</f>
        <v>0.58172370947701346</v>
      </c>
      <c r="N30" s="533">
        <f>F30+H30+J30+L30</f>
        <v>495768</v>
      </c>
      <c r="O30" s="563">
        <f>G30+I30+K30+M30</f>
        <v>100.00000000000001</v>
      </c>
      <c r="P30" s="564"/>
      <c r="Q30" s="564">
        <f>(N30/D30)</f>
        <v>1.2832892427638833</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T42"/>
  <sheetViews>
    <sheetView zoomScaleNormal="100" workbookViewId="0"/>
  </sheetViews>
  <sheetFormatPr baseColWidth="10" defaultColWidth="11.42578125" defaultRowHeight="15" x14ac:dyDescent="0.25"/>
  <cols>
    <col min="1" max="1" width="1.85546875" style="872" customWidth="1"/>
    <col min="2" max="2" width="40" style="872" customWidth="1"/>
    <col min="3" max="7" width="10.85546875" style="872" customWidth="1"/>
    <col min="8" max="9" width="7.140625" style="872" customWidth="1"/>
    <col min="10" max="10" width="7.7109375" style="872" customWidth="1"/>
    <col min="11" max="14" width="8.28515625" style="872" customWidth="1"/>
    <col min="15" max="16" width="7.7109375" style="872" customWidth="1"/>
    <col min="17" max="17" width="11.42578125" style="872" customWidth="1"/>
    <col min="18" max="18" width="11.42578125" style="872"/>
    <col min="19" max="19" width="11.85546875" style="872" bestFit="1" customWidth="1"/>
    <col min="20" max="16384" width="11.42578125" style="872"/>
  </cols>
  <sheetData>
    <row r="1" spans="1:16" x14ac:dyDescent="0.25">
      <c r="A1" s="871"/>
      <c r="B1" s="871"/>
      <c r="G1" s="873"/>
      <c r="H1" s="873"/>
    </row>
    <row r="2" spans="1:16" ht="48.75" customHeight="1" x14ac:dyDescent="0.25">
      <c r="A2" s="871"/>
      <c r="B2" s="871"/>
      <c r="G2" s="873"/>
      <c r="H2" s="873"/>
    </row>
    <row r="3" spans="1:16" ht="24" customHeight="1" x14ac:dyDescent="0.25">
      <c r="A3" s="871"/>
      <c r="B3" s="1038" t="s">
        <v>350</v>
      </c>
      <c r="C3" s="1038"/>
      <c r="D3" s="1038"/>
      <c r="E3" s="1038"/>
      <c r="F3" s="1038"/>
      <c r="G3" s="1038"/>
      <c r="H3" s="1038"/>
      <c r="I3" s="1038"/>
      <c r="J3" s="1038"/>
      <c r="K3" s="1038"/>
      <c r="L3" s="1038"/>
      <c r="M3" s="1038"/>
      <c r="N3" s="1038"/>
      <c r="O3" s="1038"/>
    </row>
    <row r="4" spans="1:16" ht="13.5" customHeight="1" x14ac:dyDescent="0.25">
      <c r="A4" s="871"/>
      <c r="B4" s="871"/>
      <c r="G4" s="873"/>
      <c r="H4" s="873"/>
    </row>
    <row r="5" spans="1:16" x14ac:dyDescent="0.25">
      <c r="A5" s="871"/>
      <c r="B5" s="874"/>
      <c r="C5" s="1039" t="s">
        <v>351</v>
      </c>
      <c r="D5" s="1039"/>
      <c r="E5" s="1039"/>
      <c r="F5" s="1039"/>
      <c r="G5" s="1039"/>
      <c r="H5" s="1039"/>
      <c r="I5" s="1039" t="s">
        <v>352</v>
      </c>
      <c r="J5" s="1039"/>
      <c r="K5" s="1039"/>
      <c r="L5" s="1039"/>
      <c r="M5" s="1039"/>
      <c r="N5" s="1039"/>
      <c r="O5" s="1039"/>
      <c r="P5" s="1039"/>
    </row>
    <row r="6" spans="1:16" ht="25.5" customHeight="1" x14ac:dyDescent="0.25">
      <c r="A6" s="871"/>
      <c r="B6" s="874"/>
      <c r="C6" s="1040"/>
      <c r="D6" s="1040"/>
      <c r="E6" s="1040"/>
      <c r="F6" s="1040"/>
      <c r="G6" s="1040"/>
      <c r="H6" s="1040"/>
      <c r="I6" s="1040">
        <v>43830</v>
      </c>
      <c r="J6" s="1041"/>
      <c r="K6" s="1042">
        <v>44196</v>
      </c>
      <c r="L6" s="1042"/>
      <c r="M6" s="1042">
        <v>44561</v>
      </c>
      <c r="N6" s="1042"/>
      <c r="O6" s="1042">
        <v>44926</v>
      </c>
      <c r="P6" s="1042"/>
    </row>
    <row r="7" spans="1:16" x14ac:dyDescent="0.25">
      <c r="B7" s="875"/>
      <c r="C7" s="876">
        <v>43465</v>
      </c>
      <c r="D7" s="876">
        <v>43830</v>
      </c>
      <c r="E7" s="876">
        <v>44196</v>
      </c>
      <c r="F7" s="876">
        <v>44561</v>
      </c>
      <c r="G7" s="876">
        <v>44926</v>
      </c>
      <c r="H7" s="876"/>
      <c r="I7" s="876" t="s">
        <v>31</v>
      </c>
      <c r="J7" s="876" t="s">
        <v>353</v>
      </c>
      <c r="K7" s="876" t="s">
        <v>31</v>
      </c>
      <c r="L7" s="876" t="s">
        <v>353</v>
      </c>
      <c r="M7" s="876" t="s">
        <v>31</v>
      </c>
      <c r="N7" s="876" t="s">
        <v>353</v>
      </c>
      <c r="O7" s="876" t="s">
        <v>31</v>
      </c>
      <c r="P7" s="876" t="s">
        <v>353</v>
      </c>
    </row>
    <row r="8" spans="1:16" x14ac:dyDescent="0.25">
      <c r="B8" s="877" t="s">
        <v>32</v>
      </c>
      <c r="C8" s="878">
        <v>1767186</v>
      </c>
      <c r="D8" s="878">
        <v>1894744</v>
      </c>
      <c r="E8" s="878">
        <v>1850950</v>
      </c>
      <c r="F8" s="878">
        <v>1892604</v>
      </c>
      <c r="G8" s="878">
        <v>1982018</v>
      </c>
      <c r="H8" s="879"/>
      <c r="I8" s="880">
        <v>7.2181422894930236E-2</v>
      </c>
      <c r="J8" s="881">
        <v>127558</v>
      </c>
      <c r="K8" s="883">
        <v>-2.3113412682663204E-2</v>
      </c>
      <c r="L8" s="884">
        <v>-43794</v>
      </c>
      <c r="M8" s="883">
        <v>2.250411950619946E-2</v>
      </c>
      <c r="N8" s="884">
        <v>41654</v>
      </c>
      <c r="O8" s="883">
        <v>4.7243903109155383E-2</v>
      </c>
      <c r="P8" s="884">
        <v>89414</v>
      </c>
    </row>
    <row r="9" spans="1:16" x14ac:dyDescent="0.25">
      <c r="B9" s="885" t="s">
        <v>254</v>
      </c>
      <c r="C9" s="886">
        <v>1638618</v>
      </c>
      <c r="D9" s="886">
        <v>1735551</v>
      </c>
      <c r="E9" s="886">
        <v>1709394</v>
      </c>
      <c r="F9" s="886">
        <v>1768008</v>
      </c>
      <c r="G9" s="886">
        <v>1850208</v>
      </c>
      <c r="H9" s="887"/>
      <c r="I9" s="888">
        <v>5.9155336997396502E-2</v>
      </c>
      <c r="J9" s="889">
        <v>96933</v>
      </c>
      <c r="K9" s="890">
        <v>-1.507129436127197E-2</v>
      </c>
      <c r="L9" s="889">
        <v>-26157</v>
      </c>
      <c r="M9" s="890">
        <v>3.4289344644944375E-2</v>
      </c>
      <c r="N9" s="889">
        <v>58614</v>
      </c>
      <c r="O9" s="890">
        <v>4.6493002294107244E-2</v>
      </c>
      <c r="P9" s="889">
        <v>82200</v>
      </c>
    </row>
    <row r="10" spans="1:16" x14ac:dyDescent="0.25">
      <c r="B10" s="891" t="s">
        <v>354</v>
      </c>
      <c r="C10" s="892">
        <v>334306</v>
      </c>
      <c r="D10" s="892">
        <v>350514</v>
      </c>
      <c r="E10" s="892">
        <v>352921</v>
      </c>
      <c r="F10" s="892">
        <v>352430</v>
      </c>
      <c r="G10" s="892">
        <v>359348</v>
      </c>
      <c r="H10" s="893"/>
      <c r="I10" s="894">
        <v>4.8482527983344514E-2</v>
      </c>
      <c r="J10" s="895">
        <v>16208</v>
      </c>
      <c r="K10" s="897">
        <v>6.8670580918308577E-3</v>
      </c>
      <c r="L10" s="895">
        <v>2407</v>
      </c>
      <c r="M10" s="897">
        <v>-1.3912461995744252E-3</v>
      </c>
      <c r="N10" s="895">
        <v>-491</v>
      </c>
      <c r="O10" s="897">
        <v>1.9629429957722211E-2</v>
      </c>
      <c r="P10" s="895">
        <v>6918</v>
      </c>
    </row>
    <row r="11" spans="1:16" x14ac:dyDescent="0.25">
      <c r="B11" s="898" t="s">
        <v>355</v>
      </c>
      <c r="C11" s="899">
        <v>1304312</v>
      </c>
      <c r="D11" s="899">
        <v>1385037</v>
      </c>
      <c r="E11" s="899">
        <v>1356473</v>
      </c>
      <c r="F11" s="899">
        <v>1415578</v>
      </c>
      <c r="G11" s="899">
        <v>1490860</v>
      </c>
      <c r="H11" s="900"/>
      <c r="I11" s="901">
        <v>6.1890866602469341E-2</v>
      </c>
      <c r="J11" s="902">
        <v>80725</v>
      </c>
      <c r="K11" s="903">
        <v>-2.0623275768084204E-2</v>
      </c>
      <c r="L11" s="902">
        <v>-28564</v>
      </c>
      <c r="M11" s="903">
        <v>4.3572559129448241E-2</v>
      </c>
      <c r="N11" s="902">
        <v>59105</v>
      </c>
      <c r="O11" s="903">
        <v>5.3181103407936581E-2</v>
      </c>
      <c r="P11" s="902">
        <v>75282</v>
      </c>
    </row>
    <row r="12" spans="1:16" x14ac:dyDescent="0.25">
      <c r="B12" s="904" t="s">
        <v>356</v>
      </c>
      <c r="C12" s="905">
        <v>429437</v>
      </c>
      <c r="D12" s="905">
        <v>467298</v>
      </c>
      <c r="E12" s="905">
        <v>473559</v>
      </c>
      <c r="F12" s="905">
        <v>487549</v>
      </c>
      <c r="G12" s="905">
        <v>515590</v>
      </c>
      <c r="H12" s="906"/>
      <c r="I12" s="894">
        <v>8.8164270894217411E-2</v>
      </c>
      <c r="J12" s="895">
        <v>37861</v>
      </c>
      <c r="K12" s="897">
        <v>1.3398302582078303E-2</v>
      </c>
      <c r="L12" s="895">
        <v>6261</v>
      </c>
      <c r="M12" s="897">
        <v>2.9542253446772193E-2</v>
      </c>
      <c r="N12" s="895">
        <v>13990</v>
      </c>
      <c r="O12" s="897">
        <v>5.7514219083620421E-2</v>
      </c>
      <c r="P12" s="895">
        <v>28041</v>
      </c>
    </row>
    <row r="13" spans="1:16" x14ac:dyDescent="0.25">
      <c r="B13" s="891" t="s">
        <v>357</v>
      </c>
      <c r="C13" s="892">
        <v>490680</v>
      </c>
      <c r="D13" s="892">
        <v>515590</v>
      </c>
      <c r="E13" s="892">
        <v>506355</v>
      </c>
      <c r="F13" s="892">
        <v>529632</v>
      </c>
      <c r="G13" s="892">
        <v>560619</v>
      </c>
      <c r="H13" s="893"/>
      <c r="I13" s="894">
        <v>5.076628352490431E-2</v>
      </c>
      <c r="J13" s="895">
        <v>24910</v>
      </c>
      <c r="K13" s="897">
        <v>-1.7911518842491092E-2</v>
      </c>
      <c r="L13" s="895">
        <v>-9235</v>
      </c>
      <c r="M13" s="897">
        <v>4.5969724797819689E-2</v>
      </c>
      <c r="N13" s="895">
        <v>23277</v>
      </c>
      <c r="O13" s="897">
        <v>5.8506661228928669E-2</v>
      </c>
      <c r="P13" s="895">
        <v>30987</v>
      </c>
    </row>
    <row r="14" spans="1:16" x14ac:dyDescent="0.25">
      <c r="B14" s="907" t="s">
        <v>358</v>
      </c>
      <c r="C14" s="908">
        <v>384195</v>
      </c>
      <c r="D14" s="908">
        <v>402149</v>
      </c>
      <c r="E14" s="908">
        <v>376559</v>
      </c>
      <c r="F14" s="908">
        <v>398397</v>
      </c>
      <c r="G14" s="908">
        <v>414651</v>
      </c>
      <c r="H14" s="909"/>
      <c r="I14" s="894">
        <v>4.67314775049128E-2</v>
      </c>
      <c r="J14" s="895">
        <v>17954</v>
      </c>
      <c r="K14" s="897">
        <v>-6.363313100368273E-2</v>
      </c>
      <c r="L14" s="895">
        <v>-25590</v>
      </c>
      <c r="M14" s="897">
        <v>5.7993568072997936E-2</v>
      </c>
      <c r="N14" s="895">
        <v>21838</v>
      </c>
      <c r="O14" s="897">
        <v>4.0798499988704773E-2</v>
      </c>
      <c r="P14" s="895">
        <v>16254</v>
      </c>
    </row>
    <row r="15" spans="1:16" x14ac:dyDescent="0.25">
      <c r="B15" s="885" t="s">
        <v>359</v>
      </c>
      <c r="C15" s="886">
        <v>1054275</v>
      </c>
      <c r="D15" s="886">
        <v>1115183</v>
      </c>
      <c r="E15" s="886">
        <v>1124230</v>
      </c>
      <c r="F15" s="886">
        <v>1222142</v>
      </c>
      <c r="G15" s="886">
        <v>1313437</v>
      </c>
      <c r="H15" s="887"/>
      <c r="I15" s="888">
        <v>5.7772402836072212E-2</v>
      </c>
      <c r="J15" s="889">
        <v>60908</v>
      </c>
      <c r="K15" s="910">
        <v>8.1125698652149136E-3</v>
      </c>
      <c r="L15" s="889">
        <v>9047</v>
      </c>
      <c r="M15" s="910">
        <v>8.7092498865890322E-2</v>
      </c>
      <c r="N15" s="889">
        <v>97912</v>
      </c>
      <c r="O15" s="910">
        <v>7.4700812180581222E-2</v>
      </c>
      <c r="P15" s="889">
        <v>91295</v>
      </c>
    </row>
    <row r="16" spans="1:16" x14ac:dyDescent="0.25">
      <c r="B16" s="891" t="s">
        <v>356</v>
      </c>
      <c r="C16" s="892">
        <v>277636</v>
      </c>
      <c r="D16" s="892">
        <v>310719</v>
      </c>
      <c r="E16" s="892">
        <v>337667</v>
      </c>
      <c r="F16" s="892">
        <v>378893</v>
      </c>
      <c r="G16" s="892">
        <v>419029</v>
      </c>
      <c r="H16" s="893"/>
      <c r="I16" s="894">
        <v>0.11915961906957317</v>
      </c>
      <c r="J16" s="895">
        <v>33083</v>
      </c>
      <c r="K16" s="897">
        <v>8.6727879531023122E-2</v>
      </c>
      <c r="L16" s="895">
        <v>26948</v>
      </c>
      <c r="M16" s="897">
        <v>0.12209069882458157</v>
      </c>
      <c r="N16" s="895">
        <v>41226</v>
      </c>
      <c r="O16" s="897">
        <v>0.10592964240563951</v>
      </c>
      <c r="P16" s="895">
        <v>40136</v>
      </c>
    </row>
    <row r="17" spans="2:18" x14ac:dyDescent="0.25">
      <c r="B17" s="891" t="s">
        <v>357</v>
      </c>
      <c r="C17" s="892">
        <v>427294</v>
      </c>
      <c r="D17" s="892">
        <v>442658</v>
      </c>
      <c r="E17" s="892">
        <v>443395</v>
      </c>
      <c r="F17" s="892">
        <v>474372</v>
      </c>
      <c r="G17" s="892">
        <v>508082</v>
      </c>
      <c r="H17" s="893"/>
      <c r="I17" s="894">
        <v>3.5956507697276319E-2</v>
      </c>
      <c r="J17" s="895">
        <v>15364</v>
      </c>
      <c r="K17" s="897">
        <v>1.6649422353147703E-3</v>
      </c>
      <c r="L17" s="895">
        <v>737</v>
      </c>
      <c r="M17" s="897">
        <v>6.9863214515274219E-2</v>
      </c>
      <c r="N17" s="895">
        <v>30977</v>
      </c>
      <c r="O17" s="897">
        <v>7.1062372989974198E-2</v>
      </c>
      <c r="P17" s="895">
        <v>33710</v>
      </c>
    </row>
    <row r="18" spans="2:18" x14ac:dyDescent="0.25">
      <c r="B18" s="907" t="s">
        <v>358</v>
      </c>
      <c r="C18" s="908">
        <v>349345</v>
      </c>
      <c r="D18" s="908">
        <v>361806</v>
      </c>
      <c r="E18" s="908">
        <v>343168</v>
      </c>
      <c r="F18" s="908">
        <v>368877</v>
      </c>
      <c r="G18" s="908">
        <v>386326</v>
      </c>
      <c r="H18" s="909"/>
      <c r="I18" s="911">
        <v>3.5669610270649299E-2</v>
      </c>
      <c r="J18" s="912">
        <v>12461</v>
      </c>
      <c r="K18" s="914">
        <v>-5.151379468554973E-2</v>
      </c>
      <c r="L18" s="912">
        <v>-18638</v>
      </c>
      <c r="M18" s="914">
        <v>7.4916658895934463E-2</v>
      </c>
      <c r="N18" s="912">
        <v>25709</v>
      </c>
      <c r="O18" s="914">
        <v>4.7303030549478597E-2</v>
      </c>
      <c r="P18" s="912">
        <v>17449</v>
      </c>
    </row>
    <row r="19" spans="2:18" ht="15" customHeight="1" x14ac:dyDescent="0.25">
      <c r="B19" s="915" t="s">
        <v>360</v>
      </c>
      <c r="C19" s="886">
        <v>250037</v>
      </c>
      <c r="D19" s="886">
        <v>269854</v>
      </c>
      <c r="E19" s="886">
        <v>232243</v>
      </c>
      <c r="F19" s="886">
        <v>193436</v>
      </c>
      <c r="G19" s="886">
        <v>177423</v>
      </c>
      <c r="H19" s="887"/>
      <c r="I19" s="916">
        <v>7.92562700720294E-2</v>
      </c>
      <c r="J19" s="917">
        <v>19817</v>
      </c>
      <c r="K19" s="918">
        <v>-0.13937536593861866</v>
      </c>
      <c r="L19" s="917">
        <v>-37611</v>
      </c>
      <c r="M19" s="918">
        <v>-0.16709653251120593</v>
      </c>
      <c r="N19" s="917">
        <v>-38807</v>
      </c>
      <c r="O19" s="918">
        <v>-8.2781902024442244E-2</v>
      </c>
      <c r="P19" s="917">
        <v>-16013</v>
      </c>
    </row>
    <row r="20" spans="2:18" x14ac:dyDescent="0.25">
      <c r="B20" s="891" t="s">
        <v>356</v>
      </c>
      <c r="C20" s="892">
        <v>151801</v>
      </c>
      <c r="D20" s="892">
        <v>156579</v>
      </c>
      <c r="E20" s="892">
        <v>135892</v>
      </c>
      <c r="F20" s="892">
        <v>108656</v>
      </c>
      <c r="G20" s="892">
        <v>96561</v>
      </c>
      <c r="H20" s="893"/>
      <c r="I20" s="894">
        <v>3.1475418475504169E-2</v>
      </c>
      <c r="J20" s="895">
        <v>4778</v>
      </c>
      <c r="K20" s="897">
        <v>-0.13211861105256772</v>
      </c>
      <c r="L20" s="895">
        <v>-20687</v>
      </c>
      <c r="M20" s="897">
        <v>-0.20042386601124418</v>
      </c>
      <c r="N20" s="895">
        <v>-27236</v>
      </c>
      <c r="O20" s="897">
        <v>-0.11131460756884115</v>
      </c>
      <c r="P20" s="895">
        <v>-12095</v>
      </c>
    </row>
    <row r="21" spans="2:18" x14ac:dyDescent="0.25">
      <c r="B21" s="891" t="s">
        <v>357</v>
      </c>
      <c r="C21" s="892">
        <v>63386</v>
      </c>
      <c r="D21" s="892">
        <v>72932</v>
      </c>
      <c r="E21" s="892">
        <v>62960</v>
      </c>
      <c r="F21" s="892">
        <v>55260</v>
      </c>
      <c r="G21" s="892">
        <v>52537</v>
      </c>
      <c r="H21" s="893"/>
      <c r="I21" s="894">
        <v>0.15060107910264087</v>
      </c>
      <c r="J21" s="895">
        <v>9546</v>
      </c>
      <c r="K21" s="897">
        <v>-0.13673010475511438</v>
      </c>
      <c r="L21" s="895">
        <v>-9972</v>
      </c>
      <c r="M21" s="897">
        <v>-0.12229987293519695</v>
      </c>
      <c r="N21" s="895">
        <v>-7700</v>
      </c>
      <c r="O21" s="897">
        <v>-4.9276149113282708E-2</v>
      </c>
      <c r="P21" s="895">
        <v>-2723</v>
      </c>
    </row>
    <row r="22" spans="2:18" x14ac:dyDescent="0.25">
      <c r="B22" s="907" t="s">
        <v>358</v>
      </c>
      <c r="C22" s="908">
        <v>34850</v>
      </c>
      <c r="D22" s="908">
        <v>40343</v>
      </c>
      <c r="E22" s="908">
        <v>33391</v>
      </c>
      <c r="F22" s="908">
        <v>29520</v>
      </c>
      <c r="G22" s="908">
        <v>28325</v>
      </c>
      <c r="H22" s="909"/>
      <c r="I22" s="911">
        <v>0.15761836441893839</v>
      </c>
      <c r="J22" s="912">
        <v>5493</v>
      </c>
      <c r="K22" s="914">
        <v>-0.17232233596906521</v>
      </c>
      <c r="L22" s="912">
        <v>-6952</v>
      </c>
      <c r="M22" s="914">
        <v>-0.11592944206522715</v>
      </c>
      <c r="N22" s="912">
        <v>-3871</v>
      </c>
      <c r="O22" s="914">
        <v>-4.0481029810298108E-2</v>
      </c>
      <c r="P22" s="912">
        <v>-1195</v>
      </c>
    </row>
    <row r="23" spans="2:18" x14ac:dyDescent="0.25">
      <c r="B23" s="919"/>
      <c r="C23" s="919"/>
      <c r="D23" s="919"/>
      <c r="E23" s="919"/>
      <c r="F23" s="919"/>
      <c r="G23" s="919"/>
      <c r="H23" s="919"/>
      <c r="I23" s="919"/>
      <c r="J23" s="919"/>
      <c r="K23" s="919"/>
      <c r="L23" s="919"/>
      <c r="M23" s="919"/>
      <c r="N23" s="919"/>
      <c r="O23" s="919"/>
      <c r="P23" s="919"/>
    </row>
    <row r="24" spans="2:18" x14ac:dyDescent="0.25">
      <c r="B24" s="920"/>
      <c r="C24" s="1039" t="s">
        <v>351</v>
      </c>
      <c r="D24" s="1039"/>
      <c r="E24" s="1039"/>
      <c r="F24" s="1039"/>
      <c r="G24" s="1039"/>
      <c r="H24" s="1039"/>
      <c r="I24" s="1039" t="s">
        <v>352</v>
      </c>
      <c r="J24" s="1039"/>
      <c r="K24" s="1039"/>
      <c r="L24" s="1039"/>
      <c r="M24" s="1039"/>
      <c r="N24" s="1039"/>
      <c r="O24" s="1039"/>
      <c r="P24" s="1039"/>
    </row>
    <row r="25" spans="2:18" ht="24" customHeight="1" x14ac:dyDescent="0.25">
      <c r="B25" s="920"/>
      <c r="C25" s="1040"/>
      <c r="D25" s="1040"/>
      <c r="E25" s="1040"/>
      <c r="F25" s="1040"/>
      <c r="G25" s="1040"/>
      <c r="H25" s="1040"/>
      <c r="I25" s="1040">
        <v>43830</v>
      </c>
      <c r="J25" s="1041"/>
      <c r="K25" s="1042">
        <v>44196</v>
      </c>
      <c r="L25" s="1042"/>
      <c r="M25" s="1042">
        <v>44561</v>
      </c>
      <c r="N25" s="1042"/>
      <c r="O25" s="1042">
        <f>O6</f>
        <v>44926</v>
      </c>
      <c r="P25" s="1042"/>
    </row>
    <row r="26" spans="2:18" x14ac:dyDescent="0.25">
      <c r="B26" s="875"/>
      <c r="C26" s="876">
        <v>43465</v>
      </c>
      <c r="D26" s="876">
        <v>43830</v>
      </c>
      <c r="E26" s="876">
        <v>44196</v>
      </c>
      <c r="F26" s="876">
        <v>44561</v>
      </c>
      <c r="G26" s="876">
        <f>G7</f>
        <v>44926</v>
      </c>
      <c r="H26" s="876"/>
      <c r="I26" s="876" t="s">
        <v>31</v>
      </c>
      <c r="J26" s="876" t="s">
        <v>353</v>
      </c>
      <c r="K26" s="876" t="s">
        <v>31</v>
      </c>
      <c r="L26" s="876" t="s">
        <v>353</v>
      </c>
      <c r="M26" s="876" t="s">
        <v>31</v>
      </c>
      <c r="N26" s="876" t="s">
        <v>353</v>
      </c>
      <c r="O26" s="876" t="s">
        <v>31</v>
      </c>
      <c r="P26" s="876" t="s">
        <v>353</v>
      </c>
    </row>
    <row r="27" spans="2:18" x14ac:dyDescent="0.25">
      <c r="B27" s="877" t="s">
        <v>75</v>
      </c>
      <c r="C27" s="878">
        <v>1320659</v>
      </c>
      <c r="D27" s="878">
        <v>1411021</v>
      </c>
      <c r="E27" s="878">
        <v>1427207</v>
      </c>
      <c r="F27" s="878">
        <v>1569205</v>
      </c>
      <c r="G27" s="878">
        <v>1727429</v>
      </c>
      <c r="H27" s="879"/>
      <c r="I27" s="880">
        <v>6.842190149008931E-2</v>
      </c>
      <c r="J27" s="881">
        <v>90362</v>
      </c>
      <c r="K27" s="882">
        <v>1.1471126227037054E-2</v>
      </c>
      <c r="L27" s="878">
        <v>16186</v>
      </c>
      <c r="M27" s="883">
        <v>9.9493626362538778E-2</v>
      </c>
      <c r="N27" s="878">
        <v>141998</v>
      </c>
      <c r="O27" s="883">
        <v>0.10083067540569912</v>
      </c>
      <c r="P27" s="884">
        <v>158224</v>
      </c>
    </row>
    <row r="28" spans="2:18" ht="15" customHeight="1" x14ac:dyDescent="0.25">
      <c r="B28" s="921" t="s">
        <v>361</v>
      </c>
      <c r="C28" s="922">
        <v>52274</v>
      </c>
      <c r="D28" s="922">
        <v>60438</v>
      </c>
      <c r="E28" s="922">
        <v>61411</v>
      </c>
      <c r="F28" s="922">
        <v>62214</v>
      </c>
      <c r="G28" s="922">
        <v>65642</v>
      </c>
      <c r="H28" s="887"/>
      <c r="I28" s="923">
        <v>0.15617706699315148</v>
      </c>
      <c r="J28" s="922">
        <v>8164</v>
      </c>
      <c r="K28" s="924">
        <v>1.6099142923326371E-2</v>
      </c>
      <c r="L28" s="925">
        <v>973</v>
      </c>
      <c r="M28" s="924">
        <v>1.3075833319763586E-2</v>
      </c>
      <c r="N28" s="925">
        <v>803</v>
      </c>
      <c r="O28" s="926">
        <v>5.510013823255222E-2</v>
      </c>
      <c r="P28" s="925">
        <v>3428</v>
      </c>
    </row>
    <row r="29" spans="2:18" x14ac:dyDescent="0.25">
      <c r="B29" s="891" t="s">
        <v>362</v>
      </c>
      <c r="C29" s="892">
        <v>224714</v>
      </c>
      <c r="D29" s="892">
        <v>246617</v>
      </c>
      <c r="E29" s="892">
        <v>254644</v>
      </c>
      <c r="F29" s="892">
        <v>292469</v>
      </c>
      <c r="G29" s="892">
        <v>351993</v>
      </c>
      <c r="H29" s="893"/>
      <c r="I29" s="894">
        <v>9.747056258177067E-2</v>
      </c>
      <c r="J29" s="892">
        <v>21903</v>
      </c>
      <c r="K29" s="897">
        <v>3.2548445565390827E-2</v>
      </c>
      <c r="L29" s="895">
        <v>8027</v>
      </c>
      <c r="M29" s="897">
        <v>0.14854070781169004</v>
      </c>
      <c r="N29" s="895">
        <v>37825</v>
      </c>
      <c r="O29" s="896">
        <v>0.20352242459884629</v>
      </c>
      <c r="P29" s="895">
        <v>59524</v>
      </c>
    </row>
    <row r="30" spans="2:18" x14ac:dyDescent="0.25">
      <c r="B30" s="891" t="s">
        <v>363</v>
      </c>
      <c r="C30" s="892">
        <v>235924</v>
      </c>
      <c r="D30" s="892">
        <v>250318</v>
      </c>
      <c r="E30" s="892">
        <v>253202</v>
      </c>
      <c r="F30" s="892">
        <v>291129</v>
      </c>
      <c r="G30" s="892">
        <v>322595</v>
      </c>
      <c r="H30" s="893"/>
      <c r="I30" s="894">
        <v>6.1011173089638993E-2</v>
      </c>
      <c r="J30" s="892">
        <v>14394</v>
      </c>
      <c r="K30" s="897">
        <v>1.1521344849351633E-2</v>
      </c>
      <c r="L30" s="895">
        <v>2884</v>
      </c>
      <c r="M30" s="897">
        <v>0.14978949613352177</v>
      </c>
      <c r="N30" s="895">
        <v>37927</v>
      </c>
      <c r="O30" s="896">
        <v>0.1080826712556977</v>
      </c>
      <c r="P30" s="895">
        <v>31466</v>
      </c>
    </row>
    <row r="31" spans="2:18" x14ac:dyDescent="0.25">
      <c r="B31" s="891" t="s">
        <v>364</v>
      </c>
      <c r="C31" s="892">
        <v>94802</v>
      </c>
      <c r="D31" s="892">
        <v>96748</v>
      </c>
      <c r="E31" s="892">
        <v>88465</v>
      </c>
      <c r="F31" s="892">
        <v>91795</v>
      </c>
      <c r="G31" s="892">
        <v>97929</v>
      </c>
      <c r="H31" s="893"/>
      <c r="I31" s="894">
        <v>2.0526993101411373E-2</v>
      </c>
      <c r="J31" s="892">
        <v>1946</v>
      </c>
      <c r="K31" s="897">
        <v>-8.5614172902799046E-2</v>
      </c>
      <c r="L31" s="895">
        <v>-8283</v>
      </c>
      <c r="M31" s="897">
        <v>3.764200531283568E-2</v>
      </c>
      <c r="N31" s="895">
        <v>3330</v>
      </c>
      <c r="O31" s="896">
        <v>6.6822811699983609E-2</v>
      </c>
      <c r="P31" s="895">
        <v>6134</v>
      </c>
    </row>
    <row r="32" spans="2:18" x14ac:dyDescent="0.25">
      <c r="B32" s="891" t="s">
        <v>365</v>
      </c>
      <c r="C32" s="892">
        <v>166579</v>
      </c>
      <c r="D32" s="892">
        <v>170785</v>
      </c>
      <c r="E32" s="892">
        <v>156437</v>
      </c>
      <c r="F32" s="892">
        <v>169990</v>
      </c>
      <c r="G32" s="892">
        <v>175956</v>
      </c>
      <c r="H32" s="893"/>
      <c r="I32" s="894">
        <v>2.5249281121870082E-2</v>
      </c>
      <c r="J32" s="892">
        <v>4206</v>
      </c>
      <c r="K32" s="897">
        <v>-8.4012061949234385E-2</v>
      </c>
      <c r="L32" s="895">
        <v>-14348</v>
      </c>
      <c r="M32" s="897">
        <v>8.6635514616107523E-2</v>
      </c>
      <c r="N32" s="895">
        <v>13553</v>
      </c>
      <c r="O32" s="896">
        <v>3.5096182128360409E-2</v>
      </c>
      <c r="P32" s="895">
        <v>5966</v>
      </c>
      <c r="R32" s="927"/>
    </row>
    <row r="33" spans="2:20" x14ac:dyDescent="0.25">
      <c r="B33" s="891" t="s">
        <v>366</v>
      </c>
      <c r="C33" s="892">
        <v>132491</v>
      </c>
      <c r="D33" s="892">
        <v>151340</v>
      </c>
      <c r="E33" s="892">
        <v>154547</v>
      </c>
      <c r="F33" s="892">
        <v>170517</v>
      </c>
      <c r="G33" s="892">
        <v>187214</v>
      </c>
      <c r="H33" s="893"/>
      <c r="I33" s="894">
        <v>0.14226626714267376</v>
      </c>
      <c r="J33" s="892">
        <v>18849</v>
      </c>
      <c r="K33" s="897">
        <v>2.1190696445090529E-2</v>
      </c>
      <c r="L33" s="895">
        <v>3207</v>
      </c>
      <c r="M33" s="897">
        <v>0.10333426077503938</v>
      </c>
      <c r="N33" s="895">
        <v>15970</v>
      </c>
      <c r="O33" s="896">
        <v>9.7919855498278752E-2</v>
      </c>
      <c r="P33" s="895">
        <v>16697</v>
      </c>
    </row>
    <row r="34" spans="2:20" x14ac:dyDescent="0.25">
      <c r="B34" s="928" t="s">
        <v>367</v>
      </c>
      <c r="C34" s="929">
        <v>7022</v>
      </c>
      <c r="D34" s="929">
        <v>9202</v>
      </c>
      <c r="E34" s="929">
        <v>11820</v>
      </c>
      <c r="F34" s="929">
        <v>15678</v>
      </c>
      <c r="G34" s="929">
        <v>19892</v>
      </c>
      <c r="H34" s="930"/>
      <c r="I34" s="931">
        <v>0.31045286243235548</v>
      </c>
      <c r="J34" s="929">
        <v>2180</v>
      </c>
      <c r="K34" s="932">
        <v>0.28450336883286242</v>
      </c>
      <c r="L34" s="933">
        <v>2618</v>
      </c>
      <c r="M34" s="932">
        <v>0.3263959390862945</v>
      </c>
      <c r="N34" s="933">
        <v>3858</v>
      </c>
      <c r="O34" s="934">
        <v>0.26878428370965679</v>
      </c>
      <c r="P34" s="933">
        <v>4214</v>
      </c>
    </row>
    <row r="35" spans="2:20" x14ac:dyDescent="0.25">
      <c r="B35" s="928" t="s">
        <v>368</v>
      </c>
      <c r="C35" s="929">
        <v>171</v>
      </c>
      <c r="D35" s="929">
        <v>236</v>
      </c>
      <c r="E35" s="929">
        <v>293</v>
      </c>
      <c r="F35" s="929">
        <v>388</v>
      </c>
      <c r="G35" s="929">
        <v>233</v>
      </c>
      <c r="H35" s="930"/>
      <c r="I35" s="931">
        <v>0.38011695906432741</v>
      </c>
      <c r="J35" s="929">
        <v>65</v>
      </c>
      <c r="K35" s="932">
        <v>0.24152542372881358</v>
      </c>
      <c r="L35" s="933">
        <v>57</v>
      </c>
      <c r="M35" s="932">
        <v>0.32423208191126274</v>
      </c>
      <c r="N35" s="933">
        <v>95</v>
      </c>
      <c r="O35" s="934">
        <v>-0.39948453608247425</v>
      </c>
      <c r="P35" s="933">
        <v>-155</v>
      </c>
    </row>
    <row r="36" spans="2:20" x14ac:dyDescent="0.25">
      <c r="B36" s="928" t="s">
        <v>369</v>
      </c>
      <c r="C36" s="929">
        <v>29845</v>
      </c>
      <c r="D36" s="929">
        <v>37073</v>
      </c>
      <c r="E36" s="929">
        <v>46805</v>
      </c>
      <c r="F36" s="929">
        <v>56289</v>
      </c>
      <c r="G36" s="929">
        <v>61732</v>
      </c>
      <c r="H36" s="930"/>
      <c r="I36" s="931">
        <v>0.24218462053945378</v>
      </c>
      <c r="J36" s="929">
        <v>7228</v>
      </c>
      <c r="K36" s="932">
        <v>0.26250910366034574</v>
      </c>
      <c r="L36" s="933">
        <v>9732</v>
      </c>
      <c r="M36" s="932">
        <v>0.20262792436705479</v>
      </c>
      <c r="N36" s="933">
        <v>9484</v>
      </c>
      <c r="O36" s="934">
        <v>9.6697400913144715E-2</v>
      </c>
      <c r="P36" s="933">
        <v>5443</v>
      </c>
    </row>
    <row r="37" spans="2:20" x14ac:dyDescent="0.25">
      <c r="B37" s="928" t="s">
        <v>370</v>
      </c>
      <c r="C37" s="929">
        <v>21423</v>
      </c>
      <c r="D37" s="929">
        <v>24365</v>
      </c>
      <c r="E37" s="929">
        <v>24374</v>
      </c>
      <c r="F37" s="929">
        <v>23330</v>
      </c>
      <c r="G37" s="929">
        <v>22270</v>
      </c>
      <c r="H37" s="930"/>
      <c r="I37" s="931">
        <v>0.13732903888344294</v>
      </c>
      <c r="J37" s="929">
        <v>2942</v>
      </c>
      <c r="K37" s="932">
        <v>3.6938231069161276E-4</v>
      </c>
      <c r="L37" s="933">
        <v>9</v>
      </c>
      <c r="M37" s="932">
        <v>-4.2832526462624143E-2</v>
      </c>
      <c r="N37" s="933">
        <v>-1044</v>
      </c>
      <c r="O37" s="934">
        <v>-4.5435062151735983E-2</v>
      </c>
      <c r="P37" s="933">
        <v>-1060</v>
      </c>
    </row>
    <row r="38" spans="2:20" x14ac:dyDescent="0.25">
      <c r="B38" s="928" t="s">
        <v>371</v>
      </c>
      <c r="C38" s="929">
        <v>73552</v>
      </c>
      <c r="D38" s="929">
        <v>80417</v>
      </c>
      <c r="E38" s="929">
        <v>71239</v>
      </c>
      <c r="F38" s="929">
        <v>74832</v>
      </c>
      <c r="G38" s="929">
        <v>83087</v>
      </c>
      <c r="H38" s="930"/>
      <c r="I38" s="931">
        <v>9.333532738742667E-2</v>
      </c>
      <c r="J38" s="929">
        <v>6865</v>
      </c>
      <c r="K38" s="932">
        <v>-0.11413009687006481</v>
      </c>
      <c r="L38" s="933">
        <v>-9178</v>
      </c>
      <c r="M38" s="932">
        <v>5.0435856763851206E-2</v>
      </c>
      <c r="N38" s="933">
        <v>3593</v>
      </c>
      <c r="O38" s="934">
        <v>0.11031376951036997</v>
      </c>
      <c r="P38" s="933">
        <v>8255</v>
      </c>
    </row>
    <row r="39" spans="2:20" x14ac:dyDescent="0.25">
      <c r="B39" s="928" t="s">
        <v>372</v>
      </c>
      <c r="C39" s="929">
        <v>478</v>
      </c>
      <c r="D39" s="929">
        <v>47</v>
      </c>
      <c r="E39" s="929">
        <v>16</v>
      </c>
      <c r="F39" s="929">
        <v>0</v>
      </c>
      <c r="G39" s="929">
        <v>0</v>
      </c>
      <c r="H39" s="930"/>
      <c r="I39" s="931">
        <v>-0.90167364016736395</v>
      </c>
      <c r="J39" s="929">
        <v>-431</v>
      </c>
      <c r="K39" s="932">
        <v>-0.65957446808510634</v>
      </c>
      <c r="L39" s="933">
        <v>-31</v>
      </c>
      <c r="M39" s="932">
        <v>-1</v>
      </c>
      <c r="N39" s="933">
        <v>-16</v>
      </c>
      <c r="O39" s="934" t="e">
        <v>#DIV/0!</v>
      </c>
      <c r="P39" s="933">
        <v>0</v>
      </c>
    </row>
    <row r="40" spans="2:20" x14ac:dyDescent="0.25">
      <c r="B40" s="891" t="s">
        <v>373</v>
      </c>
      <c r="C40" s="892">
        <v>406849</v>
      </c>
      <c r="D40" s="892">
        <v>426938</v>
      </c>
      <c r="E40" s="892">
        <v>450517</v>
      </c>
      <c r="F40" s="892">
        <v>482545</v>
      </c>
      <c r="G40" s="892">
        <v>517053</v>
      </c>
      <c r="H40" s="893"/>
      <c r="I40" s="894">
        <v>4.9377041605116467E-2</v>
      </c>
      <c r="J40" s="892">
        <v>20089</v>
      </c>
      <c r="K40" s="897">
        <v>5.5228159592259241E-2</v>
      </c>
      <c r="L40" s="895">
        <v>23579</v>
      </c>
      <c r="M40" s="897">
        <v>7.109165691860686E-2</v>
      </c>
      <c r="N40" s="895">
        <v>32028</v>
      </c>
      <c r="O40" s="896">
        <v>7.1512501424737529E-2</v>
      </c>
      <c r="P40" s="895">
        <v>34508</v>
      </c>
    </row>
    <row r="41" spans="2:20" x14ac:dyDescent="0.25">
      <c r="B41" s="907" t="s">
        <v>374</v>
      </c>
      <c r="C41" s="908">
        <v>7026</v>
      </c>
      <c r="D41" s="908">
        <v>7837</v>
      </c>
      <c r="E41" s="908">
        <v>7984</v>
      </c>
      <c r="F41" s="908">
        <v>8546</v>
      </c>
      <c r="G41" s="908">
        <v>9047</v>
      </c>
      <c r="H41" s="909"/>
      <c r="I41" s="911">
        <v>0.11542840876743532</v>
      </c>
      <c r="J41" s="908">
        <v>811</v>
      </c>
      <c r="K41" s="914">
        <v>1.8757177491387056E-2</v>
      </c>
      <c r="L41" s="912">
        <v>147</v>
      </c>
      <c r="M41" s="914">
        <v>7.039078156312617E-2</v>
      </c>
      <c r="N41" s="912">
        <v>562</v>
      </c>
      <c r="O41" s="913">
        <v>5.8623917622279365E-2</v>
      </c>
      <c r="P41" s="912">
        <v>501</v>
      </c>
      <c r="R41" s="927"/>
      <c r="S41" s="927"/>
      <c r="T41" s="935"/>
    </row>
    <row r="42" spans="2:20" x14ac:dyDescent="0.25">
      <c r="B42" s="936" t="s">
        <v>375</v>
      </c>
      <c r="C42" s="937">
        <v>1.2526703184652961</v>
      </c>
      <c r="D42" s="937">
        <v>1.2652820209777229</v>
      </c>
      <c r="E42" s="937">
        <v>1.2694973448493636</v>
      </c>
      <c r="F42" s="937">
        <v>1.2839792757306434</v>
      </c>
      <c r="G42" s="937">
        <v>1.31519745522625</v>
      </c>
      <c r="H42" s="938"/>
      <c r="I42" s="939" t="s">
        <v>376</v>
      </c>
      <c r="J42" s="940">
        <v>1.2611702512426826E-2</v>
      </c>
      <c r="K42" s="941" t="s">
        <v>376</v>
      </c>
      <c r="L42" s="942">
        <v>4.2153238716406971E-3</v>
      </c>
      <c r="M42" s="941" t="s">
        <v>376</v>
      </c>
      <c r="N42" s="942">
        <v>1.4481930881279803E-2</v>
      </c>
      <c r="O42" s="943" t="s">
        <v>376</v>
      </c>
      <c r="P42" s="942">
        <v>3.1218179495606568E-2</v>
      </c>
    </row>
  </sheetData>
  <mergeCells count="13">
    <mergeCell ref="C24:H25"/>
    <mergeCell ref="I24:P24"/>
    <mergeCell ref="I25:J25"/>
    <mergeCell ref="K25:L25"/>
    <mergeCell ref="O25:P25"/>
    <mergeCell ref="M25:N25"/>
    <mergeCell ref="B3:O3"/>
    <mergeCell ref="C5:H6"/>
    <mergeCell ref="I5:P5"/>
    <mergeCell ref="I6:J6"/>
    <mergeCell ref="K6:L6"/>
    <mergeCell ref="O6:P6"/>
    <mergeCell ref="M6:N6"/>
  </mergeCells>
  <pageMargins left="0.7" right="0.7" top="0.75" bottom="0.75" header="0.3" footer="0.3"/>
  <pageSetup paperSize="9" scale="72"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EVO!C27:G27</xm:f>
              <xm:sqref>H27</xm:sqref>
            </x14:sparkline>
            <x14:sparkline>
              <xm:f>EVO!C28:G28</xm:f>
              <xm:sqref>H28</xm:sqref>
            </x14:sparkline>
            <x14:sparkline>
              <xm:f>EVO!C29:G29</xm:f>
              <xm:sqref>H29</xm:sqref>
            </x14:sparkline>
            <x14:sparkline>
              <xm:f>EVO!C30:G30</xm:f>
              <xm:sqref>H30</xm:sqref>
            </x14:sparkline>
            <x14:sparkline>
              <xm:f>EVO!C31:G31</xm:f>
              <xm:sqref>H31</xm:sqref>
            </x14:sparkline>
            <x14:sparkline>
              <xm:f>EVO!C32:G32</xm:f>
              <xm:sqref>H32</xm:sqref>
            </x14:sparkline>
            <x14:sparkline>
              <xm:f>EVO!C33:G33</xm:f>
              <xm:sqref>H33</xm:sqref>
            </x14:sparkline>
            <x14:sparkline>
              <xm:f>EVO!C34:G34</xm:f>
              <xm:sqref>H34</xm:sqref>
            </x14:sparkline>
            <x14:sparkline>
              <xm:f>EVO!C35:G35</xm:f>
              <xm:sqref>H35</xm:sqref>
            </x14:sparkline>
            <x14:sparkline>
              <xm:f>EVO!C36:G36</xm:f>
              <xm:sqref>H36</xm:sqref>
            </x14:sparkline>
            <x14:sparkline>
              <xm:f>EVO!C37:G37</xm:f>
              <xm:sqref>H37</xm:sqref>
            </x14:sparkline>
            <x14:sparkline>
              <xm:f>EVO!C38:G38</xm:f>
              <xm:sqref>H38</xm:sqref>
            </x14:sparkline>
            <x14:sparkline>
              <xm:f>EVO!C39:G39</xm:f>
              <xm:sqref>H39</xm:sqref>
            </x14:sparkline>
            <x14:sparkline>
              <xm:f>EVO!C40:G40</xm:f>
              <xm:sqref>H40</xm:sqref>
            </x14:sparkline>
            <x14:sparkline>
              <xm:f>EVO!C41:G41</xm:f>
              <xm:sqref>H41</xm:sqref>
            </x14:sparkline>
            <x14:sparkline>
              <xm:f>EVO!C42:G42</xm:f>
              <xm:sqref>H42</xm:sqref>
            </x14:sparkline>
          </x14:sparklines>
        </x14:sparklineGroup>
        <x14:sparklineGroup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EVO!C8:G8</xm:f>
              <xm:sqref>H8</xm:sqref>
            </x14:sparkline>
            <x14:sparkline>
              <xm:f>EVO!C9:G9</xm:f>
              <xm:sqref>H9</xm:sqref>
            </x14:sparkline>
            <x14:sparkline>
              <xm:f>EVO!C10:G10</xm:f>
              <xm:sqref>H10</xm:sqref>
            </x14:sparkline>
            <x14:sparkline>
              <xm:f>EVO!C11:G11</xm:f>
              <xm:sqref>H11</xm:sqref>
            </x14:sparkline>
            <x14:sparkline>
              <xm:f>EVO!C12:G12</xm:f>
              <xm:sqref>H12</xm:sqref>
            </x14:sparkline>
            <x14:sparkline>
              <xm:f>EVO!C13:G13</xm:f>
              <xm:sqref>H13</xm:sqref>
            </x14:sparkline>
            <x14:sparkline>
              <xm:f>EVO!C14:G14</xm:f>
              <xm:sqref>H14</xm:sqref>
            </x14:sparkline>
            <x14:sparkline>
              <xm:f>EVO!C15:G15</xm:f>
              <xm:sqref>H15</xm:sqref>
            </x14:sparkline>
            <x14:sparkline>
              <xm:f>EVO!C16:G16</xm:f>
              <xm:sqref>H16</xm:sqref>
            </x14:sparkline>
            <x14:sparkline>
              <xm:f>EVO!C17:G17</xm:f>
              <xm:sqref>H17</xm:sqref>
            </x14:sparkline>
            <x14:sparkline>
              <xm:f>EVO!C18:G18</xm:f>
              <xm:sqref>H18</xm:sqref>
            </x14:sparkline>
            <x14:sparkline>
              <xm:f>EVO!C19:G19</xm:f>
              <xm:sqref>H19</xm:sqref>
            </x14:sparkline>
            <x14:sparkline>
              <xm:f>EVO!C20:G20</xm:f>
              <xm:sqref>H20</xm:sqref>
            </x14:sparkline>
            <x14:sparkline>
              <xm:f>EVO!C21:G21</xm:f>
              <xm:sqref>H21</xm:sqref>
            </x14:sparkline>
            <x14:sparkline>
              <xm:f>EVO!C22:G22</xm:f>
              <xm:sqref>H22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36</v>
      </c>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8" t="s">
        <v>431</v>
      </c>
      <c r="C3" s="1038"/>
      <c r="D3" s="1038"/>
      <c r="E3" s="1038"/>
      <c r="F3" s="1038"/>
      <c r="G3" s="1038"/>
      <c r="H3" s="1038"/>
      <c r="I3" s="1038"/>
      <c r="J3" s="1038"/>
      <c r="K3" s="1038"/>
      <c r="L3" s="1038"/>
      <c r="M3" s="1038"/>
      <c r="N3" s="1038"/>
      <c r="O3" s="1038"/>
      <c r="P3" s="1038"/>
      <c r="Q3" s="1038"/>
      <c r="R3" s="1038"/>
      <c r="S3" s="1038"/>
      <c r="T3" s="1038"/>
      <c r="U3" s="1038"/>
      <c r="V3" s="1038"/>
      <c r="W3" s="1038"/>
      <c r="X3" s="1038"/>
      <c r="Y3" s="13"/>
    </row>
    <row r="4" spans="2:25" s="7" customFormat="1" ht="14.25" customHeight="1" x14ac:dyDescent="0.2">
      <c r="B4" s="1056" t="str">
        <f>porsaad!B6</f>
        <v>Situación a 31 de diciembre de 2022</v>
      </c>
      <c r="C4" s="1056"/>
      <c r="D4" s="1056"/>
      <c r="E4" s="1056"/>
      <c r="F4" s="1056"/>
      <c r="G4" s="1056"/>
      <c r="H4" s="1056"/>
      <c r="I4" s="1056"/>
      <c r="J4" s="1056"/>
      <c r="K4" s="1056"/>
      <c r="L4" s="1056"/>
      <c r="M4" s="1056"/>
      <c r="N4" s="1056"/>
      <c r="O4" s="1056"/>
      <c r="P4" s="1056"/>
      <c r="Q4" s="1056"/>
      <c r="R4" s="1056"/>
      <c r="S4" s="1056"/>
      <c r="T4" s="1056"/>
      <c r="U4" s="1056"/>
      <c r="V4" s="1056"/>
      <c r="W4" s="105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2" t="s">
        <v>55</v>
      </c>
      <c r="G6" s="1133"/>
      <c r="H6" s="1133"/>
      <c r="I6" s="1133"/>
      <c r="J6" s="1133"/>
      <c r="K6" s="1133"/>
      <c r="L6" s="1133"/>
      <c r="M6" s="1133"/>
      <c r="N6" s="1133"/>
      <c r="O6" s="1133"/>
      <c r="P6" s="1133"/>
      <c r="Q6" s="1133"/>
      <c r="R6" s="1133"/>
      <c r="S6" s="1133"/>
      <c r="T6" s="1133"/>
      <c r="U6" s="1133"/>
      <c r="V6" s="1133"/>
      <c r="W6" s="1134"/>
      <c r="X6" s="133"/>
      <c r="Y6" s="133"/>
    </row>
    <row r="7" spans="2:25" s="7" customFormat="1" ht="64.5" customHeight="1" x14ac:dyDescent="0.2">
      <c r="B7" s="1114" t="s">
        <v>15</v>
      </c>
      <c r="C7" s="195"/>
      <c r="D7" s="196" t="s">
        <v>259</v>
      </c>
      <c r="E7" s="195"/>
      <c r="F7" s="1135" t="s">
        <v>57</v>
      </c>
      <c r="G7" s="1136"/>
      <c r="H7" s="1135" t="s">
        <v>58</v>
      </c>
      <c r="I7" s="1136"/>
      <c r="J7" s="1135" t="s">
        <v>59</v>
      </c>
      <c r="K7" s="1136"/>
      <c r="L7" s="1135" t="s">
        <v>60</v>
      </c>
      <c r="M7" s="1136"/>
      <c r="N7" s="1135" t="s">
        <v>61</v>
      </c>
      <c r="O7" s="1136"/>
      <c r="P7" s="1135" t="s">
        <v>62</v>
      </c>
      <c r="Q7" s="1136"/>
      <c r="R7" s="1135" t="s">
        <v>63</v>
      </c>
      <c r="S7" s="1136"/>
      <c r="T7" s="1135" t="s">
        <v>64</v>
      </c>
      <c r="U7" s="1136"/>
      <c r="V7" s="1137" t="s">
        <v>3</v>
      </c>
      <c r="W7" s="1138"/>
      <c r="X7" s="51"/>
      <c r="Y7" s="196" t="s">
        <v>260</v>
      </c>
    </row>
    <row r="8" spans="2:25" s="124" customFormat="1" ht="20.25" customHeight="1" x14ac:dyDescent="0.2">
      <c r="B8" s="1115"/>
      <c r="C8" s="39"/>
      <c r="D8" s="197" t="s">
        <v>12</v>
      </c>
      <c r="E8" s="39"/>
      <c r="F8" s="198" t="s">
        <v>12</v>
      </c>
      <c r="G8" s="52" t="s">
        <v>31</v>
      </c>
      <c r="H8" s="198" t="s">
        <v>12</v>
      </c>
      <c r="I8" s="52" t="s">
        <v>31</v>
      </c>
      <c r="J8" s="198" t="s">
        <v>12</v>
      </c>
      <c r="K8" s="52" t="s">
        <v>31</v>
      </c>
      <c r="L8" s="198" t="s">
        <v>12</v>
      </c>
      <c r="M8" s="52" t="s">
        <v>31</v>
      </c>
      <c r="N8" s="198" t="s">
        <v>12</v>
      </c>
      <c r="O8" s="52" t="s">
        <v>31</v>
      </c>
      <c r="P8" s="198" t="s">
        <v>12</v>
      </c>
      <c r="Q8" s="52" t="s">
        <v>31</v>
      </c>
      <c r="R8" s="198" t="s">
        <v>12</v>
      </c>
      <c r="S8" s="52" t="s">
        <v>31</v>
      </c>
      <c r="T8" s="198" t="s">
        <v>12</v>
      </c>
      <c r="U8" s="52" t="s">
        <v>31</v>
      </c>
      <c r="V8" s="198" t="s">
        <v>12</v>
      </c>
      <c r="W8" s="52" t="s">
        <v>31</v>
      </c>
      <c r="X8" s="51"/>
      <c r="Y8" s="197"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125179</v>
      </c>
      <c r="E10" s="125"/>
      <c r="F10" s="153">
        <v>47</v>
      </c>
      <c r="G10" s="75">
        <v>0.10980645769756742</v>
      </c>
      <c r="H10" s="153">
        <v>53798</v>
      </c>
      <c r="I10" s="75">
        <v>28.272131390500057</v>
      </c>
      <c r="J10" s="153">
        <v>66506</v>
      </c>
      <c r="K10" s="75">
        <v>32.258846830096402</v>
      </c>
      <c r="L10" s="153">
        <v>7760</v>
      </c>
      <c r="M10" s="75">
        <v>4.8732510121730224</v>
      </c>
      <c r="N10" s="153">
        <v>14795</v>
      </c>
      <c r="O10" s="75">
        <v>8.4901275236959641</v>
      </c>
      <c r="P10" s="153">
        <v>1728</v>
      </c>
      <c r="Q10" s="75">
        <v>1.0178991262639532</v>
      </c>
      <c r="R10" s="153">
        <v>37018</v>
      </c>
      <c r="S10" s="75">
        <v>24.976590341073678</v>
      </c>
      <c r="T10" s="153">
        <v>4</v>
      </c>
      <c r="U10" s="75">
        <v>1.3473184993566553E-3</v>
      </c>
      <c r="V10" s="153">
        <f>F10+H10+J10+L10+N10+P10+R10+T10</f>
        <v>181656</v>
      </c>
      <c r="W10" s="75">
        <f t="shared" ref="V10:W27" si="0">G10+I10+K10+M10+O10+Q10+S10+U10</f>
        <v>100</v>
      </c>
      <c r="X10" s="154"/>
      <c r="Y10" s="155">
        <f t="shared" ref="Y10:Y27" si="1">V10/D10</f>
        <v>1.4511699246678755</v>
      </c>
    </row>
    <row r="11" spans="2:25" s="125" customFormat="1" ht="18" customHeight="1" x14ac:dyDescent="0.2">
      <c r="B11" s="32" t="s">
        <v>10</v>
      </c>
      <c r="C11" s="28"/>
      <c r="D11" s="156">
        <v>13939</v>
      </c>
      <c r="F11" s="157">
        <v>961</v>
      </c>
      <c r="G11" s="182">
        <v>6.7192847663616684</v>
      </c>
      <c r="H11" s="157">
        <v>1228</v>
      </c>
      <c r="I11" s="182">
        <v>7.4806174477893412</v>
      </c>
      <c r="J11" s="157">
        <v>1528</v>
      </c>
      <c r="K11" s="182">
        <v>9.4083956136062028</v>
      </c>
      <c r="L11" s="157">
        <v>595</v>
      </c>
      <c r="M11" s="182">
        <v>4.4632255360759938</v>
      </c>
      <c r="N11" s="157">
        <v>1270</v>
      </c>
      <c r="O11" s="182">
        <v>7.9346231752462106</v>
      </c>
      <c r="P11" s="157">
        <v>3303</v>
      </c>
      <c r="Q11" s="182">
        <v>21.121743381993433</v>
      </c>
      <c r="R11" s="157">
        <v>7143</v>
      </c>
      <c r="S11" s="182">
        <v>42.87211007892715</v>
      </c>
      <c r="T11" s="157">
        <v>0</v>
      </c>
      <c r="U11" s="182">
        <v>0</v>
      </c>
      <c r="V11" s="157">
        <f t="shared" si="0"/>
        <v>16028</v>
      </c>
      <c r="W11" s="182">
        <f t="shared" si="0"/>
        <v>100</v>
      </c>
      <c r="X11" s="154"/>
      <c r="Y11" s="158">
        <f t="shared" si="1"/>
        <v>1.1498672788578808</v>
      </c>
    </row>
    <row r="12" spans="2:25" s="125" customFormat="1" ht="22.5" customHeight="1" x14ac:dyDescent="0.2">
      <c r="B12" s="32" t="s">
        <v>40</v>
      </c>
      <c r="C12" s="28"/>
      <c r="D12" s="156">
        <v>9824</v>
      </c>
      <c r="F12" s="126">
        <v>2632</v>
      </c>
      <c r="G12" s="182">
        <v>23.348325837081461</v>
      </c>
      <c r="H12" s="126">
        <v>694</v>
      </c>
      <c r="I12" s="182">
        <v>3.2783608195902048</v>
      </c>
      <c r="J12" s="126">
        <v>1816</v>
      </c>
      <c r="K12" s="182">
        <v>9.9050474762618688</v>
      </c>
      <c r="L12" s="126">
        <v>898</v>
      </c>
      <c r="M12" s="182">
        <v>9.3253373313343335</v>
      </c>
      <c r="N12" s="126">
        <v>1792</v>
      </c>
      <c r="O12" s="182">
        <v>15.282358820589705</v>
      </c>
      <c r="P12" s="126">
        <v>1258</v>
      </c>
      <c r="Q12" s="182">
        <v>7.6761619190404797</v>
      </c>
      <c r="R12" s="126">
        <v>4026</v>
      </c>
      <c r="S12" s="182">
        <v>31.174412793603199</v>
      </c>
      <c r="T12" s="126">
        <v>4</v>
      </c>
      <c r="U12" s="182">
        <v>9.9950024987506252E-3</v>
      </c>
      <c r="V12" s="157">
        <f t="shared" si="0"/>
        <v>13120</v>
      </c>
      <c r="W12" s="182">
        <f t="shared" si="0"/>
        <v>100</v>
      </c>
      <c r="X12" s="154"/>
      <c r="Y12" s="158">
        <f t="shared" si="1"/>
        <v>1.3355048859934853</v>
      </c>
    </row>
    <row r="13" spans="2:25" s="125" customFormat="1" ht="18" customHeight="1" x14ac:dyDescent="0.2">
      <c r="B13" s="32" t="s">
        <v>41</v>
      </c>
      <c r="C13" s="28"/>
      <c r="D13" s="156">
        <v>8931</v>
      </c>
      <c r="F13" s="157">
        <v>464</v>
      </c>
      <c r="G13" s="182">
        <v>4.3208578637510513</v>
      </c>
      <c r="H13" s="157">
        <v>3784</v>
      </c>
      <c r="I13" s="182">
        <v>17.29394449116905</v>
      </c>
      <c r="J13" s="157">
        <v>694</v>
      </c>
      <c r="K13" s="182">
        <v>2.6913372582001682</v>
      </c>
      <c r="L13" s="157">
        <v>884</v>
      </c>
      <c r="M13" s="182">
        <v>5.1198486122792266</v>
      </c>
      <c r="N13" s="157">
        <v>894</v>
      </c>
      <c r="O13" s="182">
        <v>9.8927670311185878</v>
      </c>
      <c r="P13" s="157">
        <v>360</v>
      </c>
      <c r="Q13" s="182">
        <v>3.4798149705634986</v>
      </c>
      <c r="R13" s="157">
        <v>6566</v>
      </c>
      <c r="S13" s="182">
        <v>57.201429772918416</v>
      </c>
      <c r="T13" s="157">
        <v>0</v>
      </c>
      <c r="U13" s="182">
        <v>0</v>
      </c>
      <c r="V13" s="157">
        <f t="shared" si="0"/>
        <v>13646</v>
      </c>
      <c r="W13" s="182">
        <f t="shared" si="0"/>
        <v>100</v>
      </c>
      <c r="X13" s="154"/>
      <c r="Y13" s="158">
        <f t="shared" si="1"/>
        <v>1.5279364012988468</v>
      </c>
    </row>
    <row r="14" spans="2:25" s="125" customFormat="1" ht="18" customHeight="1" x14ac:dyDescent="0.2">
      <c r="B14" s="32" t="s">
        <v>9</v>
      </c>
      <c r="C14" s="28"/>
      <c r="D14" s="156">
        <v>12180</v>
      </c>
      <c r="F14" s="157">
        <v>367</v>
      </c>
      <c r="G14" s="182">
        <v>0.42908762420957541</v>
      </c>
      <c r="H14" s="157">
        <v>644</v>
      </c>
      <c r="I14" s="182">
        <v>4.9683830171635046</v>
      </c>
      <c r="J14" s="157">
        <v>134</v>
      </c>
      <c r="K14" s="182">
        <v>4.5167118337850046E-2</v>
      </c>
      <c r="L14" s="157">
        <v>1764</v>
      </c>
      <c r="M14" s="182">
        <v>21.081752484191508</v>
      </c>
      <c r="N14" s="157">
        <v>1733</v>
      </c>
      <c r="O14" s="182">
        <v>16.700542005420054</v>
      </c>
      <c r="P14" s="157">
        <v>3752</v>
      </c>
      <c r="Q14" s="182">
        <v>17.626467931345982</v>
      </c>
      <c r="R14" s="157">
        <v>5173</v>
      </c>
      <c r="S14" s="182">
        <v>39.14859981933153</v>
      </c>
      <c r="T14" s="157">
        <v>0</v>
      </c>
      <c r="U14" s="182">
        <v>0</v>
      </c>
      <c r="V14" s="157">
        <f t="shared" si="0"/>
        <v>13567</v>
      </c>
      <c r="W14" s="182">
        <f t="shared" si="0"/>
        <v>100</v>
      </c>
      <c r="X14" s="154"/>
      <c r="Y14" s="158">
        <f t="shared" si="1"/>
        <v>1.1138752052545156</v>
      </c>
    </row>
    <row r="15" spans="2:25" s="125" customFormat="1" ht="18" customHeight="1" x14ac:dyDescent="0.2">
      <c r="B15" s="32" t="s">
        <v>8</v>
      </c>
      <c r="C15" s="28"/>
      <c r="D15" s="156">
        <v>7532</v>
      </c>
      <c r="F15" s="126">
        <v>3347</v>
      </c>
      <c r="G15" s="182">
        <v>0</v>
      </c>
      <c r="H15" s="126">
        <v>1273</v>
      </c>
      <c r="I15" s="182">
        <v>11.413246850442809</v>
      </c>
      <c r="J15" s="126">
        <v>525</v>
      </c>
      <c r="K15" s="182">
        <v>6.1619059498565552</v>
      </c>
      <c r="L15" s="126">
        <v>745</v>
      </c>
      <c r="M15" s="182">
        <v>9.0931769988773858</v>
      </c>
      <c r="N15" s="126">
        <v>2771</v>
      </c>
      <c r="O15" s="182">
        <v>28.888611700137208</v>
      </c>
      <c r="P15" s="126">
        <v>43</v>
      </c>
      <c r="Q15" s="182">
        <v>0</v>
      </c>
      <c r="R15" s="126">
        <v>3547</v>
      </c>
      <c r="S15" s="182">
        <v>44.443058500686043</v>
      </c>
      <c r="T15" s="126">
        <v>0</v>
      </c>
      <c r="U15" s="182">
        <v>0</v>
      </c>
      <c r="V15" s="157">
        <f t="shared" si="0"/>
        <v>12251</v>
      </c>
      <c r="W15" s="182">
        <f t="shared" si="0"/>
        <v>100</v>
      </c>
      <c r="X15" s="154"/>
      <c r="Y15" s="158">
        <f t="shared" si="1"/>
        <v>1.6265268189060011</v>
      </c>
    </row>
    <row r="16" spans="2:25" s="128" customFormat="1" ht="18" customHeight="1" x14ac:dyDescent="0.2">
      <c r="B16" s="127" t="s">
        <v>7</v>
      </c>
      <c r="C16" s="129"/>
      <c r="D16" s="159">
        <v>37769</v>
      </c>
      <c r="E16" s="160"/>
      <c r="F16" s="161">
        <v>4263</v>
      </c>
      <c r="G16" s="183">
        <v>10.020679338261175</v>
      </c>
      <c r="H16" s="161">
        <v>6770</v>
      </c>
      <c r="I16" s="183">
        <v>9.329901443153819</v>
      </c>
      <c r="J16" s="161">
        <v>7134</v>
      </c>
      <c r="K16" s="183">
        <v>17.52243928194298</v>
      </c>
      <c r="L16" s="161">
        <v>2477</v>
      </c>
      <c r="M16" s="183">
        <v>6.0366068285814851</v>
      </c>
      <c r="N16" s="161">
        <v>2966</v>
      </c>
      <c r="O16" s="183">
        <v>6.7053854276663145</v>
      </c>
      <c r="P16" s="161">
        <v>15535</v>
      </c>
      <c r="Q16" s="183">
        <v>27.28132699753608</v>
      </c>
      <c r="R16" s="161">
        <v>11522</v>
      </c>
      <c r="S16" s="183">
        <v>22.32268567405843</v>
      </c>
      <c r="T16" s="161">
        <v>653</v>
      </c>
      <c r="U16" s="183">
        <v>0.78097500879971837</v>
      </c>
      <c r="V16" s="161">
        <f t="shared" si="0"/>
        <v>51320</v>
      </c>
      <c r="W16" s="183">
        <f t="shared" si="0"/>
        <v>100</v>
      </c>
      <c r="X16" s="162"/>
      <c r="Y16" s="158">
        <f t="shared" si="1"/>
        <v>1.358786306229977</v>
      </c>
    </row>
    <row r="17" spans="2:25" s="128" customFormat="1" ht="18" customHeight="1" x14ac:dyDescent="0.2">
      <c r="B17" s="127" t="s">
        <v>43</v>
      </c>
      <c r="C17" s="129"/>
      <c r="D17" s="159">
        <v>22000</v>
      </c>
      <c r="E17" s="160"/>
      <c r="F17" s="161">
        <v>2087</v>
      </c>
      <c r="G17" s="183">
        <v>6.2973598149477548</v>
      </c>
      <c r="H17" s="161">
        <v>6064</v>
      </c>
      <c r="I17" s="183">
        <v>14.552923346893197</v>
      </c>
      <c r="J17" s="161">
        <v>4559</v>
      </c>
      <c r="K17" s="183">
        <v>18.975831538645608</v>
      </c>
      <c r="L17" s="161">
        <v>1292</v>
      </c>
      <c r="M17" s="183">
        <v>5.4997208263539923</v>
      </c>
      <c r="N17" s="161">
        <v>4232</v>
      </c>
      <c r="O17" s="183">
        <v>17.08542713567839</v>
      </c>
      <c r="P17" s="161">
        <v>3266</v>
      </c>
      <c r="Q17" s="183">
        <v>12.363404323203318</v>
      </c>
      <c r="R17" s="161">
        <v>6273</v>
      </c>
      <c r="S17" s="183">
        <v>25.201403844619925</v>
      </c>
      <c r="T17" s="161">
        <v>4</v>
      </c>
      <c r="U17" s="183">
        <v>2.3929169657812874E-2</v>
      </c>
      <c r="V17" s="161">
        <f t="shared" si="0"/>
        <v>27777</v>
      </c>
      <c r="W17" s="183">
        <f t="shared" si="0"/>
        <v>99.999999999999986</v>
      </c>
      <c r="X17" s="162"/>
      <c r="Y17" s="158">
        <f t="shared" si="1"/>
        <v>1.2625909090909091</v>
      </c>
    </row>
    <row r="18" spans="2:25" s="128" customFormat="1" ht="18" customHeight="1" x14ac:dyDescent="0.2">
      <c r="B18" s="127" t="s">
        <v>44</v>
      </c>
      <c r="C18" s="129"/>
      <c r="D18" s="159">
        <v>76672</v>
      </c>
      <c r="E18" s="160"/>
      <c r="F18" s="161">
        <v>196</v>
      </c>
      <c r="G18" s="183">
        <v>0.42117310443490702</v>
      </c>
      <c r="H18" s="161">
        <v>8954</v>
      </c>
      <c r="I18" s="183">
        <v>9.6183118741058653</v>
      </c>
      <c r="J18" s="161">
        <v>11961</v>
      </c>
      <c r="K18" s="183">
        <v>13.866666666666667</v>
      </c>
      <c r="L18" s="161">
        <v>6423</v>
      </c>
      <c r="M18" s="183">
        <v>8.0606580829756798</v>
      </c>
      <c r="N18" s="161">
        <v>19161</v>
      </c>
      <c r="O18" s="183">
        <v>18.894420600858368</v>
      </c>
      <c r="P18" s="161">
        <v>9246</v>
      </c>
      <c r="Q18" s="183">
        <v>7.6623748211731044</v>
      </c>
      <c r="R18" s="161">
        <v>38802</v>
      </c>
      <c r="S18" s="183">
        <v>41.460371959942776</v>
      </c>
      <c r="T18" s="161">
        <v>19</v>
      </c>
      <c r="U18" s="183">
        <v>1.602288984263233E-2</v>
      </c>
      <c r="V18" s="161">
        <f t="shared" si="0"/>
        <v>94762</v>
      </c>
      <c r="W18" s="183">
        <f t="shared" si="0"/>
        <v>99.999999999999986</v>
      </c>
      <c r="X18" s="162"/>
      <c r="Y18" s="158">
        <f t="shared" si="1"/>
        <v>1.2359401085141903</v>
      </c>
    </row>
    <row r="19" spans="2:25" s="128" customFormat="1" ht="18" customHeight="1" x14ac:dyDescent="0.2">
      <c r="B19" s="127" t="s">
        <v>6</v>
      </c>
      <c r="C19" s="129"/>
      <c r="D19" s="159">
        <v>50591</v>
      </c>
      <c r="E19" s="160"/>
      <c r="F19" s="161">
        <v>248</v>
      </c>
      <c r="G19" s="183">
        <v>0.3575259206292456</v>
      </c>
      <c r="H19" s="161">
        <v>11001</v>
      </c>
      <c r="I19" s="183">
        <v>6.0600643546657134</v>
      </c>
      <c r="J19" s="161">
        <v>1323</v>
      </c>
      <c r="K19" s="183">
        <v>9.8319628173042545E-2</v>
      </c>
      <c r="L19" s="161">
        <v>3628</v>
      </c>
      <c r="M19" s="183">
        <v>10.001787629603147</v>
      </c>
      <c r="N19" s="161">
        <v>6190</v>
      </c>
      <c r="O19" s="183">
        <v>14.864140150160887</v>
      </c>
      <c r="P19" s="161">
        <v>7948</v>
      </c>
      <c r="Q19" s="183">
        <v>14.593016327017041</v>
      </c>
      <c r="R19" s="161">
        <v>33497</v>
      </c>
      <c r="S19" s="183">
        <v>54.019187224407105</v>
      </c>
      <c r="T19" s="161">
        <v>116</v>
      </c>
      <c r="U19" s="183">
        <v>5.9587653438207605E-3</v>
      </c>
      <c r="V19" s="161">
        <f t="shared" si="0"/>
        <v>63951</v>
      </c>
      <c r="W19" s="183">
        <f t="shared" si="0"/>
        <v>100</v>
      </c>
      <c r="X19" s="162"/>
      <c r="Y19" s="158">
        <f t="shared" si="1"/>
        <v>1.2640785910537446</v>
      </c>
    </row>
    <row r="20" spans="2:25" s="125" customFormat="1" ht="18" customHeight="1" x14ac:dyDescent="0.2">
      <c r="B20" s="127" t="s">
        <v>5</v>
      </c>
      <c r="C20" s="28"/>
      <c r="D20" s="156">
        <v>10943</v>
      </c>
      <c r="F20" s="157">
        <v>211</v>
      </c>
      <c r="G20" s="182">
        <v>1.8696778970751573</v>
      </c>
      <c r="H20" s="157">
        <v>1078</v>
      </c>
      <c r="I20" s="182">
        <v>6.5808959644576079</v>
      </c>
      <c r="J20" s="157">
        <v>300</v>
      </c>
      <c r="K20" s="182">
        <v>2.4157719363198815</v>
      </c>
      <c r="L20" s="157">
        <v>768</v>
      </c>
      <c r="M20" s="182">
        <v>7.2102924842650866</v>
      </c>
      <c r="N20" s="157">
        <v>1567</v>
      </c>
      <c r="O20" s="182">
        <v>12.865605331358756</v>
      </c>
      <c r="P20" s="157">
        <v>5772</v>
      </c>
      <c r="Q20" s="182">
        <v>43.169196593854132</v>
      </c>
      <c r="R20" s="157">
        <v>2551</v>
      </c>
      <c r="S20" s="182">
        <v>25.888559792669383</v>
      </c>
      <c r="T20" s="157">
        <v>0</v>
      </c>
      <c r="U20" s="182">
        <v>0</v>
      </c>
      <c r="V20" s="157">
        <f t="shared" si="0"/>
        <v>12247</v>
      </c>
      <c r="W20" s="182">
        <f t="shared" si="0"/>
        <v>100</v>
      </c>
      <c r="X20" s="154"/>
      <c r="Y20" s="158">
        <f t="shared" si="1"/>
        <v>1.1191629352097232</v>
      </c>
    </row>
    <row r="21" spans="2:25" s="125" customFormat="1" ht="18" customHeight="1" x14ac:dyDescent="0.2">
      <c r="B21" s="32" t="s">
        <v>38</v>
      </c>
      <c r="C21" s="28"/>
      <c r="D21" s="156">
        <v>23949</v>
      </c>
      <c r="F21" s="157">
        <v>2007</v>
      </c>
      <c r="G21" s="182">
        <v>6.8877841448142387</v>
      </c>
      <c r="H21" s="157">
        <v>3109</v>
      </c>
      <c r="I21" s="182">
        <v>7.9655421046639594</v>
      </c>
      <c r="J21" s="157">
        <v>9063</v>
      </c>
      <c r="K21" s="182">
        <v>32.791924405145913</v>
      </c>
      <c r="L21" s="157">
        <v>3101</v>
      </c>
      <c r="M21" s="182">
        <v>12.428370839816326</v>
      </c>
      <c r="N21" s="157">
        <v>2508</v>
      </c>
      <c r="O21" s="182">
        <v>10.219726006603166</v>
      </c>
      <c r="P21" s="157">
        <v>3569</v>
      </c>
      <c r="Q21" s="182">
        <v>11.248149975333005</v>
      </c>
      <c r="R21" s="157">
        <v>5812</v>
      </c>
      <c r="S21" s="182">
        <v>18.30670562786991</v>
      </c>
      <c r="T21" s="157">
        <v>34</v>
      </c>
      <c r="U21" s="182">
        <v>0.15179689575348185</v>
      </c>
      <c r="V21" s="157">
        <f t="shared" si="0"/>
        <v>29203</v>
      </c>
      <c r="W21" s="182">
        <f t="shared" si="0"/>
        <v>100</v>
      </c>
      <c r="X21" s="154"/>
      <c r="Y21" s="158">
        <f t="shared" si="1"/>
        <v>1.2193828552340391</v>
      </c>
    </row>
    <row r="22" spans="2:25" s="125" customFormat="1" ht="21" customHeight="1" x14ac:dyDescent="0.2">
      <c r="B22" s="32" t="s">
        <v>45</v>
      </c>
      <c r="C22" s="28"/>
      <c r="D22" s="156">
        <v>60584</v>
      </c>
      <c r="F22" s="157">
        <v>1861</v>
      </c>
      <c r="G22" s="182">
        <v>2.5204128338771832</v>
      </c>
      <c r="H22" s="157">
        <v>23681</v>
      </c>
      <c r="I22" s="182">
        <v>25.114060861990048</v>
      </c>
      <c r="J22" s="157">
        <v>17560</v>
      </c>
      <c r="K22" s="182">
        <v>22.629084412420454</v>
      </c>
      <c r="L22" s="157">
        <v>6794</v>
      </c>
      <c r="M22" s="182">
        <v>9.9753421825859707</v>
      </c>
      <c r="N22" s="157">
        <v>7664</v>
      </c>
      <c r="O22" s="182">
        <v>9.2193659840240976</v>
      </c>
      <c r="P22" s="157">
        <v>8215</v>
      </c>
      <c r="Q22" s="182">
        <v>9.4349373218952568</v>
      </c>
      <c r="R22" s="157">
        <v>16719</v>
      </c>
      <c r="S22" s="182">
        <v>21.083172147001935</v>
      </c>
      <c r="T22" s="157">
        <v>17</v>
      </c>
      <c r="U22" s="182">
        <v>2.3624256205058543E-2</v>
      </c>
      <c r="V22" s="157">
        <f t="shared" si="0"/>
        <v>82511</v>
      </c>
      <c r="W22" s="182">
        <f t="shared" si="0"/>
        <v>100</v>
      </c>
      <c r="X22" s="154"/>
      <c r="Y22" s="158">
        <f t="shared" si="1"/>
        <v>1.3619272415159118</v>
      </c>
    </row>
    <row r="23" spans="2:25" s="125" customFormat="1" ht="18" customHeight="1" x14ac:dyDescent="0.2">
      <c r="B23" s="32" t="s">
        <v>46</v>
      </c>
      <c r="C23" s="28"/>
      <c r="D23" s="156">
        <v>15212</v>
      </c>
      <c r="F23" s="157">
        <v>2048</v>
      </c>
      <c r="G23" s="182">
        <v>10.863942058975686</v>
      </c>
      <c r="H23" s="157">
        <v>2626</v>
      </c>
      <c r="I23" s="182">
        <v>12.81945162959131</v>
      </c>
      <c r="J23" s="157">
        <v>884</v>
      </c>
      <c r="K23" s="182">
        <v>1.5468184169684429</v>
      </c>
      <c r="L23" s="157">
        <v>1910</v>
      </c>
      <c r="M23" s="182">
        <v>10.57941024314537</v>
      </c>
      <c r="N23" s="157">
        <v>2240</v>
      </c>
      <c r="O23" s="182">
        <v>11.810657009829281</v>
      </c>
      <c r="P23" s="157">
        <v>448</v>
      </c>
      <c r="Q23" s="182">
        <v>2.7728918779099843</v>
      </c>
      <c r="R23" s="157">
        <v>9164</v>
      </c>
      <c r="S23" s="182">
        <v>49.606828763579927</v>
      </c>
      <c r="T23" s="157">
        <v>0</v>
      </c>
      <c r="U23" s="182">
        <v>0</v>
      </c>
      <c r="V23" s="157">
        <f>F23+H23+J23+L23+N23+P23+R23+T23</f>
        <v>19320</v>
      </c>
      <c r="W23" s="182">
        <f t="shared" si="0"/>
        <v>100</v>
      </c>
      <c r="X23" s="154"/>
      <c r="Y23" s="158">
        <f t="shared" si="1"/>
        <v>1.2700499605574547</v>
      </c>
    </row>
    <row r="24" spans="2:25" s="125" customFormat="1" ht="22.5" customHeight="1" x14ac:dyDescent="0.2">
      <c r="B24" s="32" t="s">
        <v>47</v>
      </c>
      <c r="C24" s="28"/>
      <c r="D24" s="156">
        <v>5758</v>
      </c>
      <c r="F24" s="126">
        <v>379</v>
      </c>
      <c r="G24" s="184">
        <v>3.1306171360095867</v>
      </c>
      <c r="H24" s="126">
        <v>936</v>
      </c>
      <c r="I24" s="182">
        <v>11.593768723786699</v>
      </c>
      <c r="J24" s="126">
        <v>283</v>
      </c>
      <c r="K24" s="182">
        <v>5.0179748352306772</v>
      </c>
      <c r="L24" s="126">
        <v>168</v>
      </c>
      <c r="M24" s="182">
        <v>1.6776512881965249</v>
      </c>
      <c r="N24" s="126">
        <v>1098</v>
      </c>
      <c r="O24" s="182">
        <v>14.679448771719592</v>
      </c>
      <c r="P24" s="126">
        <v>1385</v>
      </c>
      <c r="Q24" s="182">
        <v>12.732174955062911</v>
      </c>
      <c r="R24" s="126">
        <v>3111</v>
      </c>
      <c r="S24" s="182">
        <v>51.078490113840623</v>
      </c>
      <c r="T24" s="126">
        <v>13</v>
      </c>
      <c r="U24" s="182">
        <v>8.9874176153385263E-2</v>
      </c>
      <c r="V24" s="126">
        <f t="shared" si="0"/>
        <v>7373</v>
      </c>
      <c r="W24" s="182">
        <f t="shared" si="0"/>
        <v>100</v>
      </c>
      <c r="X24" s="154"/>
      <c r="Y24" s="158">
        <f t="shared" si="1"/>
        <v>1.2804793331017714</v>
      </c>
    </row>
    <row r="25" spans="2:25" s="125" customFormat="1" ht="18" customHeight="1" x14ac:dyDescent="0.2">
      <c r="B25" s="32" t="s">
        <v>48</v>
      </c>
      <c r="C25" s="28"/>
      <c r="D25" s="156">
        <v>22186</v>
      </c>
      <c r="F25" s="126">
        <v>340</v>
      </c>
      <c r="G25" s="184">
        <v>0.32482446354747685</v>
      </c>
      <c r="H25" s="126">
        <v>6968</v>
      </c>
      <c r="I25" s="182">
        <v>17.120545967583176</v>
      </c>
      <c r="J25" s="126">
        <v>1770</v>
      </c>
      <c r="K25" s="182">
        <v>6.9394317212415517</v>
      </c>
      <c r="L25" s="126">
        <v>3111</v>
      </c>
      <c r="M25" s="182">
        <v>10.256578515650633</v>
      </c>
      <c r="N25" s="126">
        <v>4634</v>
      </c>
      <c r="O25" s="182">
        <v>14.54163659032745</v>
      </c>
      <c r="P25" s="126">
        <v>605</v>
      </c>
      <c r="Q25" s="182">
        <v>1.9030120086619857</v>
      </c>
      <c r="R25" s="126">
        <v>12045</v>
      </c>
      <c r="S25" s="182">
        <v>42.788240698208547</v>
      </c>
      <c r="T25" s="126">
        <v>2113</v>
      </c>
      <c r="U25" s="182">
        <v>6.1257300347791848</v>
      </c>
      <c r="V25" s="126">
        <f t="shared" si="0"/>
        <v>31586</v>
      </c>
      <c r="W25" s="182">
        <f t="shared" si="0"/>
        <v>100</v>
      </c>
      <c r="X25" s="154"/>
      <c r="Y25" s="158">
        <f t="shared" si="1"/>
        <v>1.4236906157035969</v>
      </c>
    </row>
    <row r="26" spans="2:25" s="125" customFormat="1" ht="18" customHeight="1" x14ac:dyDescent="0.2">
      <c r="B26" s="32" t="s">
        <v>49</v>
      </c>
      <c r="C26" s="28"/>
      <c r="D26" s="156">
        <v>3647</v>
      </c>
      <c r="F26" s="126">
        <v>500</v>
      </c>
      <c r="G26" s="184">
        <v>7.345642247369466</v>
      </c>
      <c r="H26" s="126">
        <v>1054</v>
      </c>
      <c r="I26" s="182">
        <v>16.100853682747669</v>
      </c>
      <c r="J26" s="126">
        <v>1308</v>
      </c>
      <c r="K26" s="182">
        <v>24.200913242009133</v>
      </c>
      <c r="L26" s="126">
        <v>587</v>
      </c>
      <c r="M26" s="182">
        <v>8.9537423069287279</v>
      </c>
      <c r="N26" s="126">
        <v>1006</v>
      </c>
      <c r="O26" s="182">
        <v>17.272185824895772</v>
      </c>
      <c r="P26" s="126">
        <v>453</v>
      </c>
      <c r="Q26" s="182">
        <v>6.9088743299583086</v>
      </c>
      <c r="R26" s="126">
        <v>741</v>
      </c>
      <c r="S26" s="182">
        <v>19.217788366090929</v>
      </c>
      <c r="T26" s="126">
        <v>0</v>
      </c>
      <c r="U26" s="182">
        <v>0</v>
      </c>
      <c r="V26" s="126">
        <f t="shared" si="0"/>
        <v>5649</v>
      </c>
      <c r="W26" s="182">
        <f t="shared" si="0"/>
        <v>100</v>
      </c>
      <c r="X26" s="154"/>
      <c r="Y26" s="158">
        <f t="shared" si="1"/>
        <v>1.5489443378119001</v>
      </c>
    </row>
    <row r="27" spans="2:25" s="125" customFormat="1" ht="18" customHeight="1" x14ac:dyDescent="0.2">
      <c r="B27" s="32" t="s">
        <v>4</v>
      </c>
      <c r="C27" s="28"/>
      <c r="D27" s="156">
        <v>1186</v>
      </c>
      <c r="F27" s="126">
        <v>189</v>
      </c>
      <c r="G27" s="184">
        <v>8.9026915113871627</v>
      </c>
      <c r="H27" s="126">
        <v>252</v>
      </c>
      <c r="I27" s="182">
        <v>14.699792960662526</v>
      </c>
      <c r="J27" s="126">
        <v>358</v>
      </c>
      <c r="K27" s="182">
        <v>20.496894409937887</v>
      </c>
      <c r="L27" s="126">
        <v>25</v>
      </c>
      <c r="M27" s="182">
        <v>2.8985507246376812</v>
      </c>
      <c r="N27" s="126">
        <v>109</v>
      </c>
      <c r="O27" s="182">
        <v>10.420979986197377</v>
      </c>
      <c r="P27" s="126">
        <v>2</v>
      </c>
      <c r="Q27" s="182">
        <v>0.34506556245686681</v>
      </c>
      <c r="R27" s="126">
        <v>638</v>
      </c>
      <c r="S27" s="182">
        <v>42.236024844720497</v>
      </c>
      <c r="T27" s="126">
        <v>0</v>
      </c>
      <c r="U27" s="182">
        <v>0</v>
      </c>
      <c r="V27" s="157">
        <f t="shared" si="0"/>
        <v>1573</v>
      </c>
      <c r="W27" s="182">
        <f t="shared" si="0"/>
        <v>100</v>
      </c>
      <c r="X27" s="154"/>
      <c r="Y27" s="158">
        <f t="shared" si="1"/>
        <v>1.3263069139966273</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508082</v>
      </c>
      <c r="E30" s="23"/>
      <c r="F30" s="65">
        <f>SUM(F10:F27)</f>
        <v>22147</v>
      </c>
      <c r="G30" s="67">
        <f>F30*100/$V30</f>
        <v>3.2687369011423679</v>
      </c>
      <c r="H30" s="65">
        <f>SUM(H10:H27)</f>
        <v>133914</v>
      </c>
      <c r="I30" s="67">
        <f>H30*100/$V30</f>
        <v>19.764737137290787</v>
      </c>
      <c r="J30" s="65">
        <f>SUM(J10:J27)</f>
        <v>127706</v>
      </c>
      <c r="K30" s="67">
        <f>J30*100/$V30</f>
        <v>18.848481270478494</v>
      </c>
      <c r="L30" s="65">
        <f>SUM(L10:L27)</f>
        <v>42930</v>
      </c>
      <c r="M30" s="67">
        <f>L30*100/$V30</f>
        <v>6.3361572748472419</v>
      </c>
      <c r="N30" s="65">
        <f>SUM(N10:N27)</f>
        <v>76630</v>
      </c>
      <c r="O30" s="67">
        <f>N30*100/$V30</f>
        <v>11.310033355964224</v>
      </c>
      <c r="P30" s="65">
        <f>SUM(P10:P27)</f>
        <v>66888</v>
      </c>
      <c r="Q30" s="67">
        <f>P30*100/$V30</f>
        <v>9.8721846680638787</v>
      </c>
      <c r="R30" s="65">
        <f>SUM(R10:R27)</f>
        <v>204348</v>
      </c>
      <c r="S30" s="67">
        <f>R30*100/$V30</f>
        <v>30.16028573958733</v>
      </c>
      <c r="T30" s="65">
        <f>SUM(T10:T28)</f>
        <v>2977</v>
      </c>
      <c r="U30" s="67">
        <f>T30*100/$V30</f>
        <v>0.43938365262567525</v>
      </c>
      <c r="V30" s="65">
        <f>SUM(V10:V27)</f>
        <v>677540</v>
      </c>
      <c r="W30" s="67">
        <f>G30+I30+K30+M30+O30+Q30+S30+U30</f>
        <v>100</v>
      </c>
      <c r="X30" s="174"/>
      <c r="Y30" s="175">
        <f>(V30/D30)</f>
        <v>1.333524903460465</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7" customFormat="1" ht="18.75" customHeight="1" x14ac:dyDescent="0.2">
      <c r="B32" s="180" t="s">
        <v>42</v>
      </c>
      <c r="C32" s="1008"/>
      <c r="D32" s="1008"/>
      <c r="E32" s="1008"/>
      <c r="F32" s="1008"/>
      <c r="G32" s="1008"/>
      <c r="H32" s="1008"/>
      <c r="I32" s="1008"/>
      <c r="J32" s="1008"/>
      <c r="K32" s="1008"/>
      <c r="L32" s="1008"/>
      <c r="N32" s="1008"/>
      <c r="O32" s="1008"/>
      <c r="P32" s="1008"/>
      <c r="Q32" s="1008"/>
      <c r="R32" s="1008"/>
      <c r="S32" s="1008"/>
      <c r="T32" s="1008"/>
      <c r="U32" s="1008"/>
      <c r="V32" s="1008"/>
      <c r="W32" s="1008"/>
    </row>
    <row r="33" spans="1:25" s="1009" customFormat="1" x14ac:dyDescent="0.2">
      <c r="B33" s="181" t="s">
        <v>50</v>
      </c>
      <c r="F33" s="1010"/>
      <c r="G33" s="1010"/>
      <c r="H33" s="1010"/>
      <c r="I33" s="1010"/>
      <c r="J33" s="1010"/>
      <c r="K33" s="1010"/>
      <c r="L33" s="1010"/>
      <c r="M33" s="1010"/>
      <c r="N33" s="1010"/>
      <c r="O33" s="1010"/>
      <c r="P33" s="1010"/>
      <c r="Q33" s="1010"/>
      <c r="R33" s="1010"/>
      <c r="S33" s="1010"/>
      <c r="T33" s="1010"/>
      <c r="U33" s="1010"/>
      <c r="X33" s="537"/>
      <c r="Y33" s="537"/>
    </row>
    <row r="34" spans="1:25" s="1009" customFormat="1" x14ac:dyDescent="0.2">
      <c r="F34" s="1011"/>
      <c r="G34" s="1011"/>
      <c r="H34" s="1011"/>
      <c r="I34" s="1011"/>
      <c r="J34" s="1011"/>
      <c r="X34" s="537"/>
      <c r="Y34" s="537"/>
    </row>
    <row r="35" spans="1:25" s="1009" customFormat="1" x14ac:dyDescent="0.2">
      <c r="A35" s="537"/>
      <c r="B35" s="532" t="s">
        <v>42</v>
      </c>
      <c r="C35" s="537"/>
      <c r="D35" s="551" t="e">
        <f>GETPIVOTDATA("Cuenta número de expedientes",#REF!,"CCAA",$B35,"Grado Resuelto",$B$1)</f>
        <v>#REF!</v>
      </c>
      <c r="E35" s="537"/>
      <c r="F35" s="537"/>
      <c r="G35" s="537"/>
      <c r="H35" s="537"/>
      <c r="I35" s="537"/>
      <c r="J35" s="537"/>
      <c r="K35" s="537"/>
      <c r="L35" s="537"/>
      <c r="M35" s="537"/>
      <c r="N35" s="551" t="e">
        <f>GETPIVOTDATA("ID PRESTACION
COUNT",#REF!,"
CCAA",$B35,"
Tipo Prestación",N$1,"Grado Resuelto",$B$1)</f>
        <v>#REF!</v>
      </c>
      <c r="O35" s="537"/>
      <c r="X35" s="537"/>
      <c r="Y35" s="537"/>
    </row>
    <row r="36" spans="1:25" s="1009" customFormat="1" x14ac:dyDescent="0.2">
      <c r="A36" s="537"/>
      <c r="B36" s="532" t="s">
        <v>50</v>
      </c>
      <c r="C36" s="537"/>
      <c r="D36" s="551" t="e">
        <f>GETPIVOTDATA("Cuenta número de expedientes",#REF!,"CCAA",$B36,"Grado Resuelto",$B$1)</f>
        <v>#REF!</v>
      </c>
      <c r="E36" s="537"/>
      <c r="F36" s="537"/>
      <c r="G36" s="537"/>
      <c r="H36" s="537"/>
      <c r="I36" s="537"/>
      <c r="J36" s="537"/>
      <c r="K36" s="537"/>
      <c r="L36" s="537"/>
      <c r="M36" s="537"/>
      <c r="N36" s="551" t="e">
        <f>GETPIVOTDATA("ID PRESTACION
COUNT",#REF!,"
CCAA",$B36,"
Tipo Prestación",N$1,"Grado Resuelto",$B$1)</f>
        <v>#REF!</v>
      </c>
      <c r="O36" s="537"/>
      <c r="T36" s="537"/>
      <c r="U36" s="537"/>
    </row>
    <row r="37" spans="1:25" s="1009" customFormat="1" x14ac:dyDescent="0.2">
      <c r="T37" s="537"/>
      <c r="U37" s="537"/>
    </row>
    <row r="38" spans="1:25" s="1007" customFormat="1" x14ac:dyDescent="0.2">
      <c r="T38" s="135"/>
      <c r="U38" s="135"/>
    </row>
    <row r="39" spans="1:25" s="1007" customFormat="1" x14ac:dyDescent="0.2">
      <c r="T39" s="135"/>
      <c r="U39" s="135"/>
    </row>
    <row r="40" spans="1:25" s="1007" customFormat="1" x14ac:dyDescent="0.2">
      <c r="T40" s="135"/>
      <c r="U40" s="135"/>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3" t="s">
        <v>430</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56" t="str">
        <f>porsaad!B6</f>
        <v>Situación a 31 de diciembre de 2022</v>
      </c>
      <c r="C4" s="1056"/>
      <c r="D4" s="1056"/>
      <c r="E4" s="1056"/>
      <c r="F4" s="1056"/>
      <c r="G4" s="1056"/>
      <c r="H4" s="1056"/>
      <c r="I4" s="1056"/>
      <c r="J4" s="1056"/>
      <c r="K4" s="1056"/>
      <c r="L4" s="1056"/>
      <c r="M4" s="1056"/>
      <c r="N4" s="1056"/>
      <c r="O4" s="1056"/>
      <c r="P4" s="1056"/>
      <c r="Q4" s="1056"/>
      <c r="R4" s="1056"/>
      <c r="S4" s="1056"/>
      <c r="T4" s="1056"/>
      <c r="U4" s="1056"/>
      <c r="V4" s="1056"/>
      <c r="W4" s="1056"/>
      <c r="X4" s="8"/>
      <c r="Y4" s="8"/>
    </row>
    <row r="5" spans="2:25" s="566" customFormat="1" ht="5.25" customHeight="1" x14ac:dyDescent="0.2">
      <c r="B5" s="567"/>
      <c r="C5" s="567"/>
      <c r="D5" s="567"/>
      <c r="E5" s="567"/>
      <c r="F5" s="567"/>
      <c r="G5" s="567"/>
      <c r="H5" s="567"/>
      <c r="I5" s="567"/>
      <c r="J5" s="567"/>
      <c r="K5" s="567"/>
      <c r="L5" s="567"/>
      <c r="M5" s="567"/>
      <c r="N5" s="567"/>
      <c r="O5" s="567"/>
      <c r="P5" s="567"/>
      <c r="Q5" s="567"/>
      <c r="R5" s="567"/>
      <c r="S5" s="567"/>
      <c r="T5" s="567"/>
      <c r="U5" s="567"/>
      <c r="V5" s="567"/>
      <c r="W5" s="567"/>
      <c r="X5" s="568"/>
      <c r="Y5" s="568"/>
    </row>
    <row r="6" spans="2:25" s="519" customFormat="1" ht="19.5" customHeight="1" x14ac:dyDescent="0.2">
      <c r="F6" s="1116" t="s">
        <v>55</v>
      </c>
      <c r="G6" s="1116"/>
      <c r="H6" s="1116"/>
      <c r="I6" s="1116"/>
      <c r="J6" s="1116"/>
      <c r="K6" s="1116"/>
      <c r="L6" s="1116"/>
      <c r="M6" s="1116"/>
      <c r="N6" s="1116"/>
      <c r="O6" s="1116"/>
      <c r="P6" s="1116"/>
      <c r="Q6" s="1116"/>
      <c r="R6" s="1116"/>
      <c r="S6" s="1116"/>
      <c r="T6" s="1116"/>
      <c r="U6" s="1116"/>
      <c r="V6" s="1116"/>
      <c r="W6" s="1116"/>
      <c r="X6" s="542"/>
      <c r="Y6" s="542"/>
    </row>
    <row r="7" spans="2:25" s="519" customFormat="1" ht="64.5" customHeight="1" x14ac:dyDescent="0.2">
      <c r="B7" s="1117" t="s">
        <v>15</v>
      </c>
      <c r="C7" s="543"/>
      <c r="D7" s="544" t="s">
        <v>56</v>
      </c>
      <c r="E7" s="543"/>
      <c r="F7" s="1118" t="s">
        <v>176</v>
      </c>
      <c r="G7" s="1118"/>
      <c r="H7" s="1118" t="s">
        <v>62</v>
      </c>
      <c r="I7" s="1118"/>
      <c r="J7" s="1118" t="s">
        <v>63</v>
      </c>
      <c r="K7" s="1118"/>
      <c r="L7" s="1118" t="s">
        <v>160</v>
      </c>
      <c r="M7" s="1118"/>
      <c r="N7" s="1118" t="s">
        <v>3</v>
      </c>
      <c r="O7" s="1118"/>
      <c r="P7" s="544"/>
      <c r="Q7" s="544" t="s">
        <v>65</v>
      </c>
    </row>
    <row r="8" spans="2:25" s="543" customFormat="1" ht="20.25" customHeight="1" x14ac:dyDescent="0.2">
      <c r="B8" s="1117"/>
      <c r="C8" s="545"/>
      <c r="D8" s="544" t="s">
        <v>12</v>
      </c>
      <c r="E8" s="545"/>
      <c r="F8" s="544" t="s">
        <v>12</v>
      </c>
      <c r="G8" s="544" t="s">
        <v>31</v>
      </c>
      <c r="H8" s="544" t="s">
        <v>12</v>
      </c>
      <c r="I8" s="544" t="s">
        <v>31</v>
      </c>
      <c r="J8" s="544" t="s">
        <v>12</v>
      </c>
      <c r="K8" s="544" t="s">
        <v>31</v>
      </c>
      <c r="L8" s="544" t="s">
        <v>12</v>
      </c>
      <c r="M8" s="544" t="s">
        <v>31</v>
      </c>
      <c r="N8" s="544" t="s">
        <v>12</v>
      </c>
      <c r="O8" s="544" t="s">
        <v>31</v>
      </c>
      <c r="P8" s="544"/>
      <c r="Q8" s="544" t="s">
        <v>12</v>
      </c>
    </row>
    <row r="9" spans="2:25" s="545" customFormat="1" ht="8.25" customHeight="1" x14ac:dyDescent="0.2">
      <c r="B9" s="546"/>
      <c r="C9" s="547"/>
      <c r="D9" s="548"/>
      <c r="E9" s="547"/>
      <c r="F9" s="549"/>
      <c r="G9" s="549"/>
      <c r="H9" s="549"/>
      <c r="I9" s="549"/>
      <c r="J9" s="549"/>
      <c r="K9" s="549"/>
      <c r="L9" s="549"/>
      <c r="M9" s="549"/>
      <c r="N9" s="549"/>
      <c r="O9" s="549"/>
      <c r="P9" s="549"/>
      <c r="Q9" s="549"/>
    </row>
    <row r="10" spans="2:25" s="550" customFormat="1" ht="18" customHeight="1" x14ac:dyDescent="0.2">
      <c r="B10" s="532" t="s">
        <v>11</v>
      </c>
      <c r="C10" s="547"/>
      <c r="D10" s="551">
        <f>'41bbenpreGII'!D10</f>
        <v>125179</v>
      </c>
      <c r="F10" s="552">
        <f>'41bbenpreGII'!F10+'41bbenpreGII'!H10+'41bbenpreGII'!J10+'41bbenpreGII'!L10+'41bbenpreGII'!N10</f>
        <v>142906</v>
      </c>
      <c r="G10" s="553">
        <f t="shared" ref="G10:G27" si="0">F10*100/$N10</f>
        <v>78.66847227727132</v>
      </c>
      <c r="H10" s="552">
        <f>'41bbenpreGII'!P10</f>
        <v>1728</v>
      </c>
      <c r="I10" s="553">
        <f t="shared" ref="I10:I27" si="1">H10*100/$N10</f>
        <v>0.95124851367419738</v>
      </c>
      <c r="J10" s="552">
        <f>'41bbenpreGII'!R10</f>
        <v>37018</v>
      </c>
      <c r="K10" s="553">
        <f t="shared" ref="K10:K27" si="2">J10*100/$N10</f>
        <v>20.378077244902453</v>
      </c>
      <c r="L10" s="552">
        <f>'41bbenpreGII'!T10</f>
        <v>4</v>
      </c>
      <c r="M10" s="553">
        <f t="shared" ref="M10:M27" si="3">L10*100/$N10</f>
        <v>2.2019641520236049E-3</v>
      </c>
      <c r="N10" s="552">
        <f>F10+H10+J10+L10</f>
        <v>181656</v>
      </c>
      <c r="O10" s="553">
        <f>G10+I10+K10+M10</f>
        <v>100</v>
      </c>
      <c r="P10" s="554"/>
      <c r="Q10" s="554">
        <f t="shared" ref="Q10:Q27" si="4">N10/D10</f>
        <v>1.4511699246678755</v>
      </c>
    </row>
    <row r="11" spans="2:25" s="550" customFormat="1" ht="18" customHeight="1" x14ac:dyDescent="0.2">
      <c r="B11" s="532" t="s">
        <v>10</v>
      </c>
      <c r="C11" s="547"/>
      <c r="D11" s="551">
        <f>'41bbenpreGII'!D11</f>
        <v>13939</v>
      </c>
      <c r="F11" s="552">
        <f>'41bbenpreGII'!F11+'41bbenpreGII'!H11+'41bbenpreGII'!J11+'41bbenpreGII'!L11+'41bbenpreGII'!N11</f>
        <v>5582</v>
      </c>
      <c r="G11" s="553">
        <f t="shared" si="0"/>
        <v>34.826553531320187</v>
      </c>
      <c r="H11" s="552">
        <f>'41bbenpreGII'!P11</f>
        <v>3303</v>
      </c>
      <c r="I11" s="553">
        <f t="shared" si="1"/>
        <v>20.607686548540055</v>
      </c>
      <c r="J11" s="552">
        <f>'41bbenpreGII'!R11</f>
        <v>7143</v>
      </c>
      <c r="K11" s="553">
        <f t="shared" si="2"/>
        <v>44.565759920139755</v>
      </c>
      <c r="L11" s="552">
        <f>'41bbenpreGII'!T11</f>
        <v>0</v>
      </c>
      <c r="M11" s="553">
        <f t="shared" si="3"/>
        <v>0</v>
      </c>
      <c r="N11" s="552">
        <f t="shared" ref="N11:O27" si="5">F11+H11+J11+L11</f>
        <v>16028</v>
      </c>
      <c r="O11" s="553">
        <f t="shared" si="5"/>
        <v>100</v>
      </c>
      <c r="P11" s="554"/>
      <c r="Q11" s="554">
        <f t="shared" si="4"/>
        <v>1.1498672788578808</v>
      </c>
    </row>
    <row r="12" spans="2:25" s="550" customFormat="1" ht="22.5" customHeight="1" x14ac:dyDescent="0.2">
      <c r="B12" s="532" t="s">
        <v>40</v>
      </c>
      <c r="C12" s="547"/>
      <c r="D12" s="551">
        <f>'41bbenpreGII'!D12</f>
        <v>9824</v>
      </c>
      <c r="F12" s="552">
        <f>'41bbenpreGII'!F12+'41bbenpreGII'!H12+'41bbenpreGII'!J12+'41bbenpreGII'!L12+'41bbenpreGII'!N12</f>
        <v>7832</v>
      </c>
      <c r="G12" s="553">
        <f t="shared" si="0"/>
        <v>59.695121951219512</v>
      </c>
      <c r="H12" s="552">
        <f>'41bbenpreGII'!P12</f>
        <v>1258</v>
      </c>
      <c r="I12" s="553">
        <f t="shared" si="1"/>
        <v>9.588414634146341</v>
      </c>
      <c r="J12" s="552">
        <f>'41bbenpreGII'!R12</f>
        <v>4026</v>
      </c>
      <c r="K12" s="553">
        <f t="shared" si="2"/>
        <v>30.685975609756099</v>
      </c>
      <c r="L12" s="552">
        <f>'41bbenpreGII'!T12</f>
        <v>4</v>
      </c>
      <c r="M12" s="553">
        <f t="shared" si="3"/>
        <v>3.048780487804878E-2</v>
      </c>
      <c r="N12" s="552">
        <f t="shared" si="5"/>
        <v>13120</v>
      </c>
      <c r="O12" s="553">
        <f t="shared" si="5"/>
        <v>100</v>
      </c>
      <c r="P12" s="554"/>
      <c r="Q12" s="554">
        <f t="shared" si="4"/>
        <v>1.3355048859934853</v>
      </c>
    </row>
    <row r="13" spans="2:25" s="550" customFormat="1" ht="18" customHeight="1" x14ac:dyDescent="0.2">
      <c r="B13" s="532" t="s">
        <v>41</v>
      </c>
      <c r="C13" s="547"/>
      <c r="D13" s="551">
        <f>'41bbenpreGII'!D13</f>
        <v>8931</v>
      </c>
      <c r="F13" s="552">
        <f>'41bbenpreGII'!F13+'41bbenpreGII'!H13+'41bbenpreGII'!J13+'41bbenpreGII'!L13+'41bbenpreGII'!N13</f>
        <v>6720</v>
      </c>
      <c r="G13" s="553">
        <f t="shared" si="0"/>
        <v>49.245200058625237</v>
      </c>
      <c r="H13" s="552">
        <f>'41bbenpreGII'!P13</f>
        <v>360</v>
      </c>
      <c r="I13" s="553">
        <f t="shared" si="1"/>
        <v>2.6381357174263522</v>
      </c>
      <c r="J13" s="552">
        <f>'41bbenpreGII'!R13</f>
        <v>6566</v>
      </c>
      <c r="K13" s="553">
        <f t="shared" si="2"/>
        <v>48.116664223948412</v>
      </c>
      <c r="L13" s="552">
        <f>'41bbenpreGII'!T13</f>
        <v>0</v>
      </c>
      <c r="M13" s="553">
        <f t="shared" si="3"/>
        <v>0</v>
      </c>
      <c r="N13" s="552">
        <f t="shared" si="5"/>
        <v>13646</v>
      </c>
      <c r="O13" s="553">
        <f t="shared" si="5"/>
        <v>100</v>
      </c>
      <c r="P13" s="554"/>
      <c r="Q13" s="554">
        <f t="shared" si="4"/>
        <v>1.5279364012988468</v>
      </c>
    </row>
    <row r="14" spans="2:25" s="550" customFormat="1" ht="18" customHeight="1" x14ac:dyDescent="0.2">
      <c r="B14" s="532" t="s">
        <v>9</v>
      </c>
      <c r="C14" s="547"/>
      <c r="D14" s="551">
        <f>'41bbenpreGII'!D14</f>
        <v>12180</v>
      </c>
      <c r="F14" s="552">
        <f>'41bbenpreGII'!F14+'41bbenpreGII'!H14+'41bbenpreGII'!J14+'41bbenpreGII'!L14+'41bbenpreGII'!N14</f>
        <v>4642</v>
      </c>
      <c r="G14" s="553">
        <f t="shared" si="0"/>
        <v>34.215375543598441</v>
      </c>
      <c r="H14" s="552">
        <f>'41bbenpreGII'!P14</f>
        <v>3752</v>
      </c>
      <c r="I14" s="553">
        <f t="shared" si="1"/>
        <v>27.655340163632342</v>
      </c>
      <c r="J14" s="552">
        <f>'41bbenpreGII'!R14</f>
        <v>5173</v>
      </c>
      <c r="K14" s="553">
        <f t="shared" si="2"/>
        <v>38.129284292769221</v>
      </c>
      <c r="L14" s="552">
        <f>'41bbenpreGII'!T14</f>
        <v>0</v>
      </c>
      <c r="M14" s="553">
        <f t="shared" si="3"/>
        <v>0</v>
      </c>
      <c r="N14" s="552">
        <f t="shared" si="5"/>
        <v>13567</v>
      </c>
      <c r="O14" s="553">
        <f t="shared" si="5"/>
        <v>100</v>
      </c>
      <c r="P14" s="554"/>
      <c r="Q14" s="554">
        <f t="shared" si="4"/>
        <v>1.1138752052545156</v>
      </c>
    </row>
    <row r="15" spans="2:25" s="550" customFormat="1" ht="18" customHeight="1" x14ac:dyDescent="0.2">
      <c r="B15" s="532" t="s">
        <v>8</v>
      </c>
      <c r="C15" s="547"/>
      <c r="D15" s="551">
        <f>'41bbenpreGII'!D15</f>
        <v>7532</v>
      </c>
      <c r="F15" s="552">
        <f>'41bbenpreGII'!F15+'41bbenpreGII'!H15+'41bbenpreGII'!J15+'41bbenpreGII'!L15+'41bbenpreGII'!N15</f>
        <v>8661</v>
      </c>
      <c r="G15" s="553">
        <f t="shared" si="0"/>
        <v>70.696269692270022</v>
      </c>
      <c r="H15" s="552">
        <f>'41bbenpreGII'!P15</f>
        <v>43</v>
      </c>
      <c r="I15" s="553">
        <f t="shared" si="1"/>
        <v>0.35099175577503877</v>
      </c>
      <c r="J15" s="552">
        <f>'41bbenpreGII'!R15</f>
        <v>3547</v>
      </c>
      <c r="K15" s="553">
        <f t="shared" si="2"/>
        <v>28.952738551954944</v>
      </c>
      <c r="L15" s="552">
        <f>'41bbenpreGII'!T15</f>
        <v>0</v>
      </c>
      <c r="M15" s="553">
        <f t="shared" si="3"/>
        <v>0</v>
      </c>
      <c r="N15" s="552">
        <f t="shared" si="5"/>
        <v>12251</v>
      </c>
      <c r="O15" s="553">
        <f t="shared" si="5"/>
        <v>100</v>
      </c>
      <c r="P15" s="554"/>
      <c r="Q15" s="554">
        <f t="shared" si="4"/>
        <v>1.6265268189060011</v>
      </c>
    </row>
    <row r="16" spans="2:25" s="550" customFormat="1" ht="18" customHeight="1" x14ac:dyDescent="0.2">
      <c r="B16" s="532" t="s">
        <v>7</v>
      </c>
      <c r="C16" s="547"/>
      <c r="D16" s="551">
        <f>'41bbenpreGII'!D16</f>
        <v>37769</v>
      </c>
      <c r="F16" s="552">
        <f>'41bbenpreGII'!F16+'41bbenpreGII'!H16+'41bbenpreGII'!J16+'41bbenpreGII'!L16+'41bbenpreGII'!N16</f>
        <v>23610</v>
      </c>
      <c r="G16" s="553">
        <f t="shared" si="0"/>
        <v>46.005455962587682</v>
      </c>
      <c r="H16" s="552">
        <f>'41bbenpreGII'!P16</f>
        <v>15535</v>
      </c>
      <c r="I16" s="553">
        <f t="shared" si="1"/>
        <v>30.270849571317225</v>
      </c>
      <c r="J16" s="552">
        <f>'41bbenpreGII'!R16</f>
        <v>11522</v>
      </c>
      <c r="K16" s="553">
        <f t="shared" si="2"/>
        <v>22.451286048324238</v>
      </c>
      <c r="L16" s="552">
        <f>'41bbenpreGII'!T16</f>
        <v>653</v>
      </c>
      <c r="M16" s="553">
        <f t="shared" si="3"/>
        <v>1.2724084177708497</v>
      </c>
      <c r="N16" s="552">
        <f t="shared" si="5"/>
        <v>51320</v>
      </c>
      <c r="O16" s="553">
        <f t="shared" si="5"/>
        <v>99.999999999999986</v>
      </c>
      <c r="P16" s="554"/>
      <c r="Q16" s="554">
        <f t="shared" si="4"/>
        <v>1.358786306229977</v>
      </c>
    </row>
    <row r="17" spans="2:25" s="550" customFormat="1" ht="18" customHeight="1" x14ac:dyDescent="0.2">
      <c r="B17" s="532" t="s">
        <v>43</v>
      </c>
      <c r="C17" s="547"/>
      <c r="D17" s="551">
        <f>'41bbenpreGII'!D17</f>
        <v>22000</v>
      </c>
      <c r="F17" s="552">
        <f>'41bbenpreGII'!F17+'41bbenpreGII'!H17+'41bbenpreGII'!J17+'41bbenpreGII'!L17+'41bbenpreGII'!N17</f>
        <v>18234</v>
      </c>
      <c r="G17" s="553">
        <f t="shared" si="0"/>
        <v>65.64423803866508</v>
      </c>
      <c r="H17" s="552">
        <f>'41bbenpreGII'!P17</f>
        <v>3266</v>
      </c>
      <c r="I17" s="553">
        <f t="shared" si="1"/>
        <v>11.757929222018216</v>
      </c>
      <c r="J17" s="552">
        <f>'41bbenpreGII'!R17</f>
        <v>6273</v>
      </c>
      <c r="K17" s="553">
        <f t="shared" si="2"/>
        <v>22.58343233610541</v>
      </c>
      <c r="L17" s="552">
        <f>'41bbenpreGII'!T17</f>
        <v>4</v>
      </c>
      <c r="M17" s="553">
        <f t="shared" si="3"/>
        <v>1.4400403211289917E-2</v>
      </c>
      <c r="N17" s="552">
        <f t="shared" si="5"/>
        <v>27777</v>
      </c>
      <c r="O17" s="553">
        <f t="shared" si="5"/>
        <v>100</v>
      </c>
      <c r="P17" s="554"/>
      <c r="Q17" s="554">
        <f t="shared" si="4"/>
        <v>1.2625909090909091</v>
      </c>
    </row>
    <row r="18" spans="2:25" s="550" customFormat="1" ht="18" customHeight="1" x14ac:dyDescent="0.2">
      <c r="B18" s="532" t="s">
        <v>44</v>
      </c>
      <c r="C18" s="547"/>
      <c r="D18" s="551">
        <f>'41bbenpreGII'!D18</f>
        <v>76672</v>
      </c>
      <c r="F18" s="552">
        <f>'41bbenpreGII'!F18+'41bbenpreGII'!H18+'41bbenpreGII'!J18+'41bbenpreGII'!L18+'41bbenpreGII'!N18</f>
        <v>46695</v>
      </c>
      <c r="G18" s="553">
        <f t="shared" si="0"/>
        <v>49.276081129566705</v>
      </c>
      <c r="H18" s="552">
        <f>'41bbenpreGII'!P18</f>
        <v>9246</v>
      </c>
      <c r="I18" s="553">
        <f t="shared" si="1"/>
        <v>9.7570756210295269</v>
      </c>
      <c r="J18" s="552">
        <f>'41bbenpreGII'!R18</f>
        <v>38802</v>
      </c>
      <c r="K18" s="553">
        <f t="shared" si="2"/>
        <v>40.946793018298472</v>
      </c>
      <c r="L18" s="552">
        <f>'41bbenpreGII'!T18</f>
        <v>19</v>
      </c>
      <c r="M18" s="553">
        <f t="shared" si="3"/>
        <v>2.0050231105295371E-2</v>
      </c>
      <c r="N18" s="552">
        <f t="shared" si="5"/>
        <v>94762</v>
      </c>
      <c r="O18" s="553">
        <f t="shared" si="5"/>
        <v>100</v>
      </c>
      <c r="P18" s="554"/>
      <c r="Q18" s="554">
        <f t="shared" si="4"/>
        <v>1.2359401085141903</v>
      </c>
    </row>
    <row r="19" spans="2:25" s="550" customFormat="1" ht="18" customHeight="1" x14ac:dyDescent="0.2">
      <c r="B19" s="532" t="s">
        <v>6</v>
      </c>
      <c r="C19" s="547"/>
      <c r="D19" s="551">
        <f>'41bbenpreGII'!D19</f>
        <v>50591</v>
      </c>
      <c r="F19" s="552">
        <f>'41bbenpreGII'!F19+'41bbenpreGII'!H19+'41bbenpreGII'!J19+'41bbenpreGII'!L19+'41bbenpreGII'!N19</f>
        <v>22390</v>
      </c>
      <c r="G19" s="553">
        <f t="shared" si="0"/>
        <v>35.011180435020563</v>
      </c>
      <c r="H19" s="552">
        <f>'41bbenpreGII'!P19</f>
        <v>7948</v>
      </c>
      <c r="I19" s="553">
        <f>H19*100/$N19</f>
        <v>12.428265390689747</v>
      </c>
      <c r="J19" s="552">
        <f>'41bbenpreGII'!R19</f>
        <v>33497</v>
      </c>
      <c r="K19" s="553">
        <f>J19*100/$N19</f>
        <v>52.379165298431609</v>
      </c>
      <c r="L19" s="552">
        <f>'41bbenpreGII'!T19</f>
        <v>116</v>
      </c>
      <c r="M19" s="553">
        <f t="shared" si="3"/>
        <v>0.18138887585807884</v>
      </c>
      <c r="N19" s="552">
        <f t="shared" si="5"/>
        <v>63951</v>
      </c>
      <c r="O19" s="553">
        <f t="shared" si="5"/>
        <v>99.999999999999986</v>
      </c>
      <c r="P19" s="554"/>
      <c r="Q19" s="554">
        <f t="shared" si="4"/>
        <v>1.2640785910537446</v>
      </c>
    </row>
    <row r="20" spans="2:25" s="550" customFormat="1" ht="18" customHeight="1" x14ac:dyDescent="0.2">
      <c r="B20" s="532" t="s">
        <v>5</v>
      </c>
      <c r="C20" s="547"/>
      <c r="D20" s="551">
        <f>'41bbenpreGII'!D20</f>
        <v>10943</v>
      </c>
      <c r="F20" s="552">
        <f>'41bbenpreGII'!F20+'41bbenpreGII'!H20+'41bbenpreGII'!J20+'41bbenpreGII'!L20+'41bbenpreGII'!N20</f>
        <v>3924</v>
      </c>
      <c r="G20" s="553">
        <f t="shared" si="0"/>
        <v>32.040499714215727</v>
      </c>
      <c r="H20" s="552">
        <f>'41bbenpreGII'!P20</f>
        <v>5772</v>
      </c>
      <c r="I20" s="553">
        <f>H20*100/$N20</f>
        <v>47.129909365558909</v>
      </c>
      <c r="J20" s="552">
        <f>'41bbenpreGII'!R20</f>
        <v>2551</v>
      </c>
      <c r="K20" s="553">
        <f>J20*100/$N20</f>
        <v>20.82959092022536</v>
      </c>
      <c r="L20" s="552">
        <f>'41bbenpreGII'!T20</f>
        <v>0</v>
      </c>
      <c r="M20" s="553">
        <f t="shared" si="3"/>
        <v>0</v>
      </c>
      <c r="N20" s="552">
        <f t="shared" si="5"/>
        <v>12247</v>
      </c>
      <c r="O20" s="553">
        <f t="shared" si="5"/>
        <v>99.999999999999986</v>
      </c>
      <c r="P20" s="554"/>
      <c r="Q20" s="554">
        <f t="shared" si="4"/>
        <v>1.1191629352097232</v>
      </c>
    </row>
    <row r="21" spans="2:25" s="550" customFormat="1" ht="18" customHeight="1" x14ac:dyDescent="0.2">
      <c r="B21" s="532" t="s">
        <v>38</v>
      </c>
      <c r="C21" s="547"/>
      <c r="D21" s="551">
        <f>'41bbenpreGII'!D21</f>
        <v>23949</v>
      </c>
      <c r="F21" s="552">
        <f>'41bbenpreGII'!F21+'41bbenpreGII'!H21+'41bbenpreGII'!J21+'41bbenpreGII'!L21+'41bbenpreGII'!N21</f>
        <v>19788</v>
      </c>
      <c r="G21" s="553">
        <f t="shared" si="0"/>
        <v>67.760161627230076</v>
      </c>
      <c r="H21" s="552">
        <f>'41bbenpreGII'!P21</f>
        <v>3569</v>
      </c>
      <c r="I21" s="553">
        <f>H21*100/$N21</f>
        <v>12.221347121871041</v>
      </c>
      <c r="J21" s="552">
        <f>'41bbenpreGII'!R21</f>
        <v>5812</v>
      </c>
      <c r="K21" s="553">
        <f>J21*100/$N21</f>
        <v>19.902064856350375</v>
      </c>
      <c r="L21" s="552">
        <f>'41bbenpreGII'!T21</f>
        <v>34</v>
      </c>
      <c r="M21" s="553">
        <f t="shared" si="3"/>
        <v>0.11642639454850529</v>
      </c>
      <c r="N21" s="552">
        <f t="shared" si="5"/>
        <v>29203</v>
      </c>
      <c r="O21" s="553">
        <f t="shared" si="5"/>
        <v>100.00000000000001</v>
      </c>
      <c r="P21" s="554"/>
      <c r="Q21" s="554">
        <f t="shared" si="4"/>
        <v>1.2193828552340391</v>
      </c>
    </row>
    <row r="22" spans="2:25" s="550" customFormat="1" ht="21" customHeight="1" x14ac:dyDescent="0.2">
      <c r="B22" s="532" t="s">
        <v>45</v>
      </c>
      <c r="C22" s="547"/>
      <c r="D22" s="551">
        <f>'41bbenpreGII'!D22</f>
        <v>60584</v>
      </c>
      <c r="F22" s="552">
        <f>'41bbenpreGII'!F22+'41bbenpreGII'!H22+'41bbenpreGII'!J22+'41bbenpreGII'!L22+'41bbenpreGII'!N22</f>
        <v>57560</v>
      </c>
      <c r="G22" s="553">
        <f t="shared" si="0"/>
        <v>69.760395583619157</v>
      </c>
      <c r="H22" s="552">
        <f>'41bbenpreGII'!P22</f>
        <v>8215</v>
      </c>
      <c r="I22" s="553">
        <f>H22*100/$N22</f>
        <v>9.9562482578080491</v>
      </c>
      <c r="J22" s="552">
        <f>'41bbenpreGII'!R22</f>
        <v>16719</v>
      </c>
      <c r="K22" s="553">
        <f>J22*100/$N22</f>
        <v>20.262752845075202</v>
      </c>
      <c r="L22" s="552">
        <f>'41bbenpreGII'!T22</f>
        <v>17</v>
      </c>
      <c r="M22" s="553">
        <f t="shared" si="3"/>
        <v>2.0603313497594259E-2</v>
      </c>
      <c r="N22" s="552">
        <f t="shared" si="5"/>
        <v>82511</v>
      </c>
      <c r="O22" s="553">
        <f t="shared" si="5"/>
        <v>100</v>
      </c>
      <c r="P22" s="554"/>
      <c r="Q22" s="554">
        <f t="shared" si="4"/>
        <v>1.3619272415159118</v>
      </c>
    </row>
    <row r="23" spans="2:25" s="550" customFormat="1" ht="18" customHeight="1" x14ac:dyDescent="0.2">
      <c r="B23" s="532" t="s">
        <v>46</v>
      </c>
      <c r="C23" s="547"/>
      <c r="D23" s="551">
        <f>'41bbenpreGII'!D23</f>
        <v>15212</v>
      </c>
      <c r="F23" s="552">
        <f>'41bbenpreGII'!F23+'41bbenpreGII'!H23+'41bbenpreGII'!J23+'41bbenpreGII'!L23+'41bbenpreGII'!N23</f>
        <v>9708</v>
      </c>
      <c r="G23" s="553">
        <f t="shared" si="0"/>
        <v>50.248447204968947</v>
      </c>
      <c r="H23" s="552">
        <f>'41bbenpreGII'!P23</f>
        <v>448</v>
      </c>
      <c r="I23" s="553">
        <f>H23*100/$N23</f>
        <v>2.318840579710145</v>
      </c>
      <c r="J23" s="552">
        <f>'41bbenpreGII'!R23</f>
        <v>9164</v>
      </c>
      <c r="K23" s="553">
        <f>J23*100/$N23</f>
        <v>47.432712215320912</v>
      </c>
      <c r="L23" s="552">
        <f>'41bbenpreGII'!T23</f>
        <v>0</v>
      </c>
      <c r="M23" s="553">
        <f t="shared" si="3"/>
        <v>0</v>
      </c>
      <c r="N23" s="552">
        <f t="shared" si="5"/>
        <v>19320</v>
      </c>
      <c r="O23" s="553">
        <f t="shared" si="5"/>
        <v>100</v>
      </c>
      <c r="P23" s="554"/>
      <c r="Q23" s="554">
        <f t="shared" si="4"/>
        <v>1.2700499605574547</v>
      </c>
    </row>
    <row r="24" spans="2:25" s="550" customFormat="1" ht="22.5" customHeight="1" x14ac:dyDescent="0.2">
      <c r="B24" s="532" t="s">
        <v>47</v>
      </c>
      <c r="C24" s="547"/>
      <c r="D24" s="551">
        <f>'41bbenpreGII'!D24</f>
        <v>5758</v>
      </c>
      <c r="F24" s="552">
        <f>'41bbenpreGII'!F24+'41bbenpreGII'!H24+'41bbenpreGII'!J24+'41bbenpreGII'!L24+'41bbenpreGII'!N24</f>
        <v>2864</v>
      </c>
      <c r="G24" s="555">
        <f t="shared" si="0"/>
        <v>38.844432388444325</v>
      </c>
      <c r="H24" s="552">
        <f>'41bbenpreGII'!P24</f>
        <v>1385</v>
      </c>
      <c r="I24" s="553">
        <f t="shared" si="1"/>
        <v>18.784755187847551</v>
      </c>
      <c r="J24" s="552">
        <f>'41bbenpreGII'!R24</f>
        <v>3111</v>
      </c>
      <c r="K24" s="553">
        <f t="shared" si="2"/>
        <v>42.194493421944934</v>
      </c>
      <c r="L24" s="552">
        <f>'41bbenpreGII'!T24</f>
        <v>13</v>
      </c>
      <c r="M24" s="553">
        <f t="shared" si="3"/>
        <v>0.17631900176319001</v>
      </c>
      <c r="N24" s="551">
        <f t="shared" si="5"/>
        <v>7373</v>
      </c>
      <c r="O24" s="553">
        <f t="shared" si="5"/>
        <v>100</v>
      </c>
      <c r="P24" s="554"/>
      <c r="Q24" s="554">
        <f t="shared" si="4"/>
        <v>1.2804793331017714</v>
      </c>
    </row>
    <row r="25" spans="2:25" s="550" customFormat="1" ht="18" customHeight="1" x14ac:dyDescent="0.2">
      <c r="B25" s="532" t="s">
        <v>48</v>
      </c>
      <c r="C25" s="547"/>
      <c r="D25" s="551">
        <f>'41bbenpreGII'!D25</f>
        <v>22186</v>
      </c>
      <c r="F25" s="552">
        <f>'41bbenpreGII'!F25+'41bbenpreGII'!H25+'41bbenpreGII'!J25+'41bbenpreGII'!L25+'41bbenpreGII'!N25</f>
        <v>16823</v>
      </c>
      <c r="G25" s="555">
        <f t="shared" si="0"/>
        <v>53.260938390426141</v>
      </c>
      <c r="H25" s="552">
        <f>'41bbenpreGII'!P25</f>
        <v>605</v>
      </c>
      <c r="I25" s="553">
        <f t="shared" si="1"/>
        <v>1.9154055594250616</v>
      </c>
      <c r="J25" s="552">
        <f>'41bbenpreGII'!R25</f>
        <v>12045</v>
      </c>
      <c r="K25" s="553">
        <f t="shared" si="2"/>
        <v>38.133983410371684</v>
      </c>
      <c r="L25" s="552">
        <f>'41bbenpreGII'!T25</f>
        <v>2113</v>
      </c>
      <c r="M25" s="553">
        <f t="shared" si="3"/>
        <v>6.6896726397771165</v>
      </c>
      <c r="N25" s="551">
        <f t="shared" si="5"/>
        <v>31586</v>
      </c>
      <c r="O25" s="553">
        <f t="shared" si="5"/>
        <v>100</v>
      </c>
      <c r="P25" s="554"/>
      <c r="Q25" s="554">
        <f t="shared" si="4"/>
        <v>1.4236906157035969</v>
      </c>
    </row>
    <row r="26" spans="2:25" s="550" customFormat="1" ht="18" customHeight="1" x14ac:dyDescent="0.2">
      <c r="B26" s="532" t="s">
        <v>49</v>
      </c>
      <c r="C26" s="547"/>
      <c r="D26" s="551">
        <f>'41bbenpreGII'!D26</f>
        <v>3647</v>
      </c>
      <c r="F26" s="552">
        <f>'41bbenpreGII'!F26+'41bbenpreGII'!H26+'41bbenpreGII'!J26+'41bbenpreGII'!L26+'41bbenpreGII'!N26</f>
        <v>4455</v>
      </c>
      <c r="G26" s="555">
        <f t="shared" si="0"/>
        <v>78.863515666489647</v>
      </c>
      <c r="H26" s="552">
        <f>'41bbenpreGII'!P26</f>
        <v>453</v>
      </c>
      <c r="I26" s="553">
        <f t="shared" si="1"/>
        <v>8.0191184280403611</v>
      </c>
      <c r="J26" s="552">
        <f>'41bbenpreGII'!R26</f>
        <v>741</v>
      </c>
      <c r="K26" s="553">
        <f t="shared" si="2"/>
        <v>13.117365905469995</v>
      </c>
      <c r="L26" s="552">
        <f>'41bbenpreGII'!T26</f>
        <v>0</v>
      </c>
      <c r="M26" s="553">
        <f t="shared" si="3"/>
        <v>0</v>
      </c>
      <c r="N26" s="551">
        <f t="shared" si="5"/>
        <v>5649</v>
      </c>
      <c r="O26" s="553">
        <f t="shared" si="5"/>
        <v>100</v>
      </c>
      <c r="P26" s="554"/>
      <c r="Q26" s="554">
        <f t="shared" si="4"/>
        <v>1.5489443378119001</v>
      </c>
    </row>
    <row r="27" spans="2:25" s="550" customFormat="1" ht="18" customHeight="1" x14ac:dyDescent="0.2">
      <c r="B27" s="532" t="s">
        <v>4</v>
      </c>
      <c r="C27" s="547"/>
      <c r="D27" s="551">
        <f>'41bbenpreGII'!D27</f>
        <v>1186</v>
      </c>
      <c r="F27" s="552">
        <f>'41bbenpreGII'!F27+'41bbenpreGII'!H27+'41bbenpreGII'!J27+'41bbenpreGII'!L27+'41bbenpreGII'!N27</f>
        <v>933</v>
      </c>
      <c r="G27" s="555">
        <f t="shared" si="0"/>
        <v>59.313413858868401</v>
      </c>
      <c r="H27" s="552">
        <f>'41bbenpreGII'!P27</f>
        <v>2</v>
      </c>
      <c r="I27" s="553">
        <f t="shared" si="1"/>
        <v>0.12714558169103624</v>
      </c>
      <c r="J27" s="552">
        <f>'41bbenpreGII'!R27</f>
        <v>638</v>
      </c>
      <c r="K27" s="553">
        <f t="shared" si="2"/>
        <v>40.55944055944056</v>
      </c>
      <c r="L27" s="552">
        <f>'41bbenpreGII'!T27</f>
        <v>0</v>
      </c>
      <c r="M27" s="553">
        <f t="shared" si="3"/>
        <v>0</v>
      </c>
      <c r="N27" s="552">
        <f t="shared" si="5"/>
        <v>1573</v>
      </c>
      <c r="O27" s="553">
        <f t="shared" si="5"/>
        <v>100</v>
      </c>
      <c r="P27" s="554"/>
      <c r="Q27" s="554">
        <f t="shared" si="4"/>
        <v>1.3263069139966273</v>
      </c>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ht="3" customHeight="1" x14ac:dyDescent="0.2">
      <c r="B29" s="546"/>
      <c r="C29" s="547"/>
      <c r="D29" s="559"/>
      <c r="F29" s="560"/>
      <c r="G29" s="560"/>
      <c r="H29" s="560"/>
      <c r="I29" s="560"/>
      <c r="J29" s="560"/>
      <c r="K29" s="560"/>
      <c r="L29" s="560"/>
      <c r="M29" s="560"/>
      <c r="N29" s="533"/>
      <c r="O29" s="560"/>
      <c r="P29" s="560"/>
      <c r="Q29" s="560"/>
    </row>
    <row r="30" spans="2:25" s="550" customFormat="1" ht="20.25" customHeight="1" x14ac:dyDescent="0.2">
      <c r="B30" s="532" t="s">
        <v>3</v>
      </c>
      <c r="C30" s="561"/>
      <c r="D30" s="533">
        <f>SUM(D10:D29)</f>
        <v>508082</v>
      </c>
      <c r="E30" s="562"/>
      <c r="F30" s="533">
        <f>SUM(F10:F27)</f>
        <v>403327</v>
      </c>
      <c r="G30" s="563">
        <f>F30*100/$N30</f>
        <v>59.528145939723117</v>
      </c>
      <c r="H30" s="533">
        <f>SUM(H10:H27)</f>
        <v>66888</v>
      </c>
      <c r="I30" s="563">
        <f>H30*100/$N30</f>
        <v>9.8721846680638787</v>
      </c>
      <c r="J30" s="533">
        <f>SUM(J10:J27)</f>
        <v>204348</v>
      </c>
      <c r="K30" s="563">
        <f>J30*100/$N30</f>
        <v>30.16028573958733</v>
      </c>
      <c r="L30" s="533">
        <f>SUM(L10:L28)</f>
        <v>2977</v>
      </c>
      <c r="M30" s="563">
        <f>L30*100/$N30</f>
        <v>0.43938365262567525</v>
      </c>
      <c r="N30" s="533">
        <f>F30+H30+J30+L30</f>
        <v>677540</v>
      </c>
      <c r="O30" s="563">
        <f>G30+I30+K30+M30</f>
        <v>100</v>
      </c>
      <c r="P30" s="564"/>
      <c r="Q30" s="564">
        <f>(N30/D30)</f>
        <v>1.333524903460465</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51</v>
      </c>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8" t="s">
        <v>429</v>
      </c>
      <c r="C3" s="1038"/>
      <c r="D3" s="1038"/>
      <c r="E3" s="1038"/>
      <c r="F3" s="1038"/>
      <c r="G3" s="1038"/>
      <c r="H3" s="1038"/>
      <c r="I3" s="1038"/>
      <c r="J3" s="1038"/>
      <c r="K3" s="1038"/>
      <c r="L3" s="1038"/>
      <c r="M3" s="1038"/>
      <c r="N3" s="1038"/>
      <c r="O3" s="1038"/>
      <c r="P3" s="1038"/>
      <c r="Q3" s="1038"/>
      <c r="R3" s="1038"/>
      <c r="S3" s="1038"/>
      <c r="T3" s="1038"/>
      <c r="U3" s="1038"/>
      <c r="V3" s="1038"/>
      <c r="W3" s="1038"/>
      <c r="X3" s="1038"/>
      <c r="Y3" s="13"/>
    </row>
    <row r="4" spans="2:25" s="7" customFormat="1" ht="14.25" customHeight="1" x14ac:dyDescent="0.2">
      <c r="B4" s="1056" t="str">
        <f>porsaad!B6</f>
        <v>Situación a 31 de diciembre de 2022</v>
      </c>
      <c r="C4" s="1056"/>
      <c r="D4" s="1056"/>
      <c r="E4" s="1056"/>
      <c r="F4" s="1056"/>
      <c r="G4" s="1056"/>
      <c r="H4" s="1056"/>
      <c r="I4" s="1056"/>
      <c r="J4" s="1056"/>
      <c r="K4" s="1056"/>
      <c r="L4" s="1056"/>
      <c r="M4" s="1056"/>
      <c r="N4" s="1056"/>
      <c r="O4" s="1056"/>
      <c r="P4" s="1056"/>
      <c r="Q4" s="1056"/>
      <c r="R4" s="1056"/>
      <c r="S4" s="1056"/>
      <c r="T4" s="1056"/>
      <c r="U4" s="1056"/>
      <c r="V4" s="1056"/>
      <c r="W4" s="105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32" t="s">
        <v>55</v>
      </c>
      <c r="G6" s="1133"/>
      <c r="H6" s="1133"/>
      <c r="I6" s="1133"/>
      <c r="J6" s="1133"/>
      <c r="K6" s="1133"/>
      <c r="L6" s="1133"/>
      <c r="M6" s="1133"/>
      <c r="N6" s="1133"/>
      <c r="O6" s="1133"/>
      <c r="P6" s="1133"/>
      <c r="Q6" s="1133"/>
      <c r="R6" s="1133"/>
      <c r="S6" s="1133"/>
      <c r="T6" s="1133"/>
      <c r="U6" s="1133"/>
      <c r="V6" s="1133"/>
      <c r="W6" s="1134"/>
      <c r="X6" s="133"/>
      <c r="Y6" s="133"/>
    </row>
    <row r="7" spans="2:25" s="7" customFormat="1" ht="64.5" customHeight="1" x14ac:dyDescent="0.2">
      <c r="B7" s="1114" t="s">
        <v>15</v>
      </c>
      <c r="C7" s="195"/>
      <c r="D7" s="196" t="s">
        <v>261</v>
      </c>
      <c r="E7" s="195"/>
      <c r="F7" s="1135" t="s">
        <v>57</v>
      </c>
      <c r="G7" s="1136"/>
      <c r="H7" s="1135" t="s">
        <v>58</v>
      </c>
      <c r="I7" s="1136"/>
      <c r="J7" s="1135" t="s">
        <v>59</v>
      </c>
      <c r="K7" s="1136"/>
      <c r="L7" s="1135" t="s">
        <v>60</v>
      </c>
      <c r="M7" s="1136"/>
      <c r="N7" s="1135" t="s">
        <v>61</v>
      </c>
      <c r="O7" s="1136"/>
      <c r="P7" s="1135" t="s">
        <v>62</v>
      </c>
      <c r="Q7" s="1136"/>
      <c r="R7" s="1135" t="s">
        <v>63</v>
      </c>
      <c r="S7" s="1136"/>
      <c r="T7" s="1135" t="s">
        <v>64</v>
      </c>
      <c r="U7" s="1136"/>
      <c r="V7" s="1137" t="s">
        <v>3</v>
      </c>
      <c r="W7" s="1138"/>
      <c r="X7" s="51"/>
      <c r="Y7" s="196" t="s">
        <v>260</v>
      </c>
    </row>
    <row r="8" spans="2:25" s="124" customFormat="1" ht="20.25" customHeight="1" x14ac:dyDescent="0.2">
      <c r="B8" s="1115"/>
      <c r="C8" s="39"/>
      <c r="D8" s="197" t="s">
        <v>12</v>
      </c>
      <c r="E8" s="39"/>
      <c r="F8" s="198" t="s">
        <v>12</v>
      </c>
      <c r="G8" s="52" t="s">
        <v>31</v>
      </c>
      <c r="H8" s="198" t="s">
        <v>12</v>
      </c>
      <c r="I8" s="52" t="s">
        <v>31</v>
      </c>
      <c r="J8" s="198" t="s">
        <v>12</v>
      </c>
      <c r="K8" s="52" t="s">
        <v>31</v>
      </c>
      <c r="L8" s="198" t="s">
        <v>12</v>
      </c>
      <c r="M8" s="52" t="s">
        <v>31</v>
      </c>
      <c r="N8" s="198" t="s">
        <v>12</v>
      </c>
      <c r="O8" s="52" t="s">
        <v>31</v>
      </c>
      <c r="P8" s="198" t="s">
        <v>12</v>
      </c>
      <c r="Q8" s="52" t="s">
        <v>31</v>
      </c>
      <c r="R8" s="198" t="s">
        <v>12</v>
      </c>
      <c r="S8" s="52" t="s">
        <v>31</v>
      </c>
      <c r="T8" s="198" t="s">
        <v>12</v>
      </c>
      <c r="U8" s="52" t="s">
        <v>31</v>
      </c>
      <c r="V8" s="198" t="s">
        <v>12</v>
      </c>
      <c r="W8" s="52" t="s">
        <v>31</v>
      </c>
      <c r="X8" s="51"/>
      <c r="Y8" s="197"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68852</v>
      </c>
      <c r="E10" s="125"/>
      <c r="F10" s="153">
        <v>737</v>
      </c>
      <c r="G10" s="75">
        <v>4.012173471975653</v>
      </c>
      <c r="H10" s="153">
        <v>40493</v>
      </c>
      <c r="I10" s="75">
        <v>61.699213796601569</v>
      </c>
      <c r="J10" s="153">
        <v>46351</v>
      </c>
      <c r="K10" s="75">
        <v>18.062389043875221</v>
      </c>
      <c r="L10" s="153">
        <v>369</v>
      </c>
      <c r="M10" s="75">
        <v>0.90540197818919599</v>
      </c>
      <c r="N10" s="153">
        <v>111</v>
      </c>
      <c r="O10" s="75">
        <v>0.39817397920365205</v>
      </c>
      <c r="P10" s="153">
        <v>37</v>
      </c>
      <c r="Q10" s="75">
        <v>2.5361399949277198E-3</v>
      </c>
      <c r="R10" s="153">
        <v>14296</v>
      </c>
      <c r="S10" s="75">
        <v>14.920111590159777</v>
      </c>
      <c r="T10" s="153">
        <v>0</v>
      </c>
      <c r="U10" s="75">
        <v>0</v>
      </c>
      <c r="V10" s="153">
        <f>F10+H10+J10+L10+N10+P10+R10+T10</f>
        <v>102394</v>
      </c>
      <c r="W10" s="75">
        <f t="shared" ref="V10:W27" si="0">G10+I10+K10+M10+O10+Q10+S10+U10</f>
        <v>99.999999999999986</v>
      </c>
      <c r="X10" s="154"/>
      <c r="Y10" s="155">
        <f t="shared" ref="Y10:Y27" si="1">V10/D10</f>
        <v>1.4871608667867309</v>
      </c>
    </row>
    <row r="11" spans="2:25" s="125" customFormat="1" ht="18" customHeight="1" x14ac:dyDescent="0.2">
      <c r="B11" s="32" t="s">
        <v>10</v>
      </c>
      <c r="C11" s="28"/>
      <c r="D11" s="156">
        <v>11898</v>
      </c>
      <c r="F11" s="157">
        <v>943</v>
      </c>
      <c r="G11" s="182">
        <v>9.5502617241747672</v>
      </c>
      <c r="H11" s="157">
        <v>1461</v>
      </c>
      <c r="I11" s="182">
        <v>13.652387565431043</v>
      </c>
      <c r="J11" s="157">
        <v>2938</v>
      </c>
      <c r="K11" s="182">
        <v>21.664352099134707</v>
      </c>
      <c r="L11" s="157">
        <v>602</v>
      </c>
      <c r="M11" s="182">
        <v>5.0849268240572592</v>
      </c>
      <c r="N11" s="157">
        <v>124</v>
      </c>
      <c r="O11" s="182">
        <v>1.6023929067407328</v>
      </c>
      <c r="P11" s="157">
        <v>212</v>
      </c>
      <c r="Q11" s="182">
        <v>2.4676850763807288</v>
      </c>
      <c r="R11" s="157">
        <v>7458</v>
      </c>
      <c r="S11" s="182">
        <v>45.977993804080761</v>
      </c>
      <c r="T11" s="157">
        <v>0</v>
      </c>
      <c r="U11" s="182">
        <v>0</v>
      </c>
      <c r="V11" s="157">
        <f t="shared" si="0"/>
        <v>13738</v>
      </c>
      <c r="W11" s="182">
        <f t="shared" si="0"/>
        <v>100</v>
      </c>
      <c r="X11" s="154"/>
      <c r="Y11" s="158">
        <f t="shared" si="1"/>
        <v>1.1546478399731048</v>
      </c>
    </row>
    <row r="12" spans="2:25" s="125" customFormat="1" ht="22.5" customHeight="1" x14ac:dyDescent="0.2">
      <c r="B12" s="32" t="s">
        <v>40</v>
      </c>
      <c r="C12" s="28"/>
      <c r="D12" s="156">
        <v>11983</v>
      </c>
      <c r="F12" s="126">
        <v>2575</v>
      </c>
      <c r="G12" s="182">
        <v>22.562277580071175</v>
      </c>
      <c r="H12" s="126">
        <v>1569</v>
      </c>
      <c r="I12" s="182">
        <v>8.1748856126080334</v>
      </c>
      <c r="J12" s="126">
        <v>4159</v>
      </c>
      <c r="K12" s="182">
        <v>24.789018810371125</v>
      </c>
      <c r="L12" s="126">
        <v>819</v>
      </c>
      <c r="M12" s="182">
        <v>8.8764616166751402</v>
      </c>
      <c r="N12" s="126">
        <v>96</v>
      </c>
      <c r="O12" s="182">
        <v>1.4234875444839858</v>
      </c>
      <c r="P12" s="126">
        <v>974</v>
      </c>
      <c r="Q12" s="182">
        <v>5.2567361464158617</v>
      </c>
      <c r="R12" s="126">
        <v>4130</v>
      </c>
      <c r="S12" s="182">
        <v>28.917132689374682</v>
      </c>
      <c r="T12" s="126">
        <v>5</v>
      </c>
      <c r="U12" s="182">
        <v>0</v>
      </c>
      <c r="V12" s="157">
        <f t="shared" si="0"/>
        <v>14327</v>
      </c>
      <c r="W12" s="182">
        <f t="shared" si="0"/>
        <v>100.00000000000001</v>
      </c>
      <c r="X12" s="154"/>
      <c r="Y12" s="158">
        <f t="shared" si="1"/>
        <v>1.1956104481348577</v>
      </c>
    </row>
    <row r="13" spans="2:25" s="125" customFormat="1" ht="18" customHeight="1" x14ac:dyDescent="0.2">
      <c r="B13" s="32" t="s">
        <v>41</v>
      </c>
      <c r="C13" s="28"/>
      <c r="D13" s="156">
        <v>10288</v>
      </c>
      <c r="F13" s="157">
        <v>3343</v>
      </c>
      <c r="G13" s="182">
        <v>21.067835441777071</v>
      </c>
      <c r="H13" s="157">
        <v>5728</v>
      </c>
      <c r="I13" s="182">
        <v>23.637812531128599</v>
      </c>
      <c r="J13" s="157">
        <v>796</v>
      </c>
      <c r="K13" s="182">
        <v>3.117840422352824</v>
      </c>
      <c r="L13" s="157">
        <v>549</v>
      </c>
      <c r="M13" s="182">
        <v>1.8926187867317461</v>
      </c>
      <c r="N13" s="157">
        <v>96</v>
      </c>
      <c r="O13" s="182">
        <v>0.28887339376431914</v>
      </c>
      <c r="P13" s="157">
        <v>44</v>
      </c>
      <c r="Q13" s="182">
        <v>0.29883454527343362</v>
      </c>
      <c r="R13" s="157">
        <v>8408</v>
      </c>
      <c r="S13" s="182">
        <v>49.696184878972012</v>
      </c>
      <c r="T13" s="157">
        <v>0</v>
      </c>
      <c r="U13" s="182">
        <v>0</v>
      </c>
      <c r="V13" s="157">
        <f t="shared" si="0"/>
        <v>18964</v>
      </c>
      <c r="W13" s="182">
        <f t="shared" si="0"/>
        <v>100</v>
      </c>
      <c r="X13" s="154"/>
      <c r="Y13" s="158">
        <f t="shared" si="1"/>
        <v>1.8433125972006221</v>
      </c>
    </row>
    <row r="14" spans="2:25" s="125" customFormat="1" ht="18" customHeight="1" x14ac:dyDescent="0.2">
      <c r="B14" s="32" t="s">
        <v>9</v>
      </c>
      <c r="C14" s="28"/>
      <c r="D14" s="156">
        <v>10713</v>
      </c>
      <c r="F14" s="157">
        <v>394</v>
      </c>
      <c r="G14" s="182">
        <v>1.1223131063344112</v>
      </c>
      <c r="H14" s="157">
        <v>720</v>
      </c>
      <c r="I14" s="182">
        <v>5.0218755944455014</v>
      </c>
      <c r="J14" s="157">
        <v>162</v>
      </c>
      <c r="K14" s="182">
        <v>0</v>
      </c>
      <c r="L14" s="157">
        <v>2052</v>
      </c>
      <c r="M14" s="182">
        <v>29.922008750237779</v>
      </c>
      <c r="N14" s="157">
        <v>81</v>
      </c>
      <c r="O14" s="182">
        <v>2.4538710291040515</v>
      </c>
      <c r="P14" s="157">
        <v>4792</v>
      </c>
      <c r="Q14" s="182">
        <v>21.742438653224273</v>
      </c>
      <c r="R14" s="157">
        <v>3889</v>
      </c>
      <c r="S14" s="182">
        <v>39.737492866653987</v>
      </c>
      <c r="T14" s="157">
        <v>0</v>
      </c>
      <c r="U14" s="182">
        <v>0</v>
      </c>
      <c r="V14" s="157">
        <f t="shared" si="0"/>
        <v>12090</v>
      </c>
      <c r="W14" s="182">
        <f t="shared" si="0"/>
        <v>100</v>
      </c>
      <c r="X14" s="154"/>
      <c r="Y14" s="158">
        <f t="shared" si="1"/>
        <v>1.12853542425091</v>
      </c>
    </row>
    <row r="15" spans="2:25" s="125" customFormat="1" ht="18" customHeight="1" x14ac:dyDescent="0.2">
      <c r="B15" s="32" t="s">
        <v>8</v>
      </c>
      <c r="C15" s="28"/>
      <c r="D15" s="156">
        <v>4107</v>
      </c>
      <c r="F15" s="126">
        <v>584</v>
      </c>
      <c r="G15" s="182">
        <v>0</v>
      </c>
      <c r="H15" s="126">
        <v>1243</v>
      </c>
      <c r="I15" s="182">
        <v>19.530493707647629</v>
      </c>
      <c r="J15" s="126">
        <v>359</v>
      </c>
      <c r="K15" s="182">
        <v>7.5750242013552755</v>
      </c>
      <c r="L15" s="126">
        <v>457</v>
      </c>
      <c r="M15" s="182">
        <v>11.302032913843176</v>
      </c>
      <c r="N15" s="126">
        <v>51</v>
      </c>
      <c r="O15" s="182">
        <v>2.1539206195546949</v>
      </c>
      <c r="P15" s="126">
        <v>0</v>
      </c>
      <c r="Q15" s="182">
        <v>0</v>
      </c>
      <c r="R15" s="126">
        <v>2903</v>
      </c>
      <c r="S15" s="182">
        <v>59.438528557599227</v>
      </c>
      <c r="T15" s="126">
        <v>0</v>
      </c>
      <c r="U15" s="182">
        <v>0</v>
      </c>
      <c r="V15" s="157">
        <f t="shared" si="0"/>
        <v>5597</v>
      </c>
      <c r="W15" s="182">
        <f t="shared" si="0"/>
        <v>100</v>
      </c>
      <c r="X15" s="154"/>
      <c r="Y15" s="158">
        <f t="shared" si="1"/>
        <v>1.3627952276600925</v>
      </c>
    </row>
    <row r="16" spans="2:25" s="128" customFormat="1" ht="18" customHeight="1" x14ac:dyDescent="0.2">
      <c r="B16" s="127" t="s">
        <v>7</v>
      </c>
      <c r="C16" s="129"/>
      <c r="D16" s="159">
        <v>43097</v>
      </c>
      <c r="E16" s="160"/>
      <c r="F16" s="161">
        <v>3357</v>
      </c>
      <c r="G16" s="183">
        <v>7.7071171283070425</v>
      </c>
      <c r="H16" s="161">
        <v>12091</v>
      </c>
      <c r="I16" s="183">
        <v>15.824121227176748</v>
      </c>
      <c r="J16" s="161">
        <v>10498</v>
      </c>
      <c r="K16" s="183">
        <v>26.553637229329691</v>
      </c>
      <c r="L16" s="161">
        <v>3242</v>
      </c>
      <c r="M16" s="183">
        <v>6.8666418250320875</v>
      </c>
      <c r="N16" s="161">
        <v>376</v>
      </c>
      <c r="O16" s="183">
        <v>1.1427151906595454</v>
      </c>
      <c r="P16" s="161">
        <v>16991</v>
      </c>
      <c r="Q16" s="183">
        <v>25.539270483997846</v>
      </c>
      <c r="R16" s="161">
        <v>10615</v>
      </c>
      <c r="S16" s="183">
        <v>15.629528422970232</v>
      </c>
      <c r="T16" s="161">
        <v>790</v>
      </c>
      <c r="U16" s="183">
        <v>0.73696849252680829</v>
      </c>
      <c r="V16" s="161">
        <f t="shared" si="0"/>
        <v>57960</v>
      </c>
      <c r="W16" s="183">
        <f t="shared" si="0"/>
        <v>100</v>
      </c>
      <c r="X16" s="162"/>
      <c r="Y16" s="158">
        <f t="shared" si="1"/>
        <v>1.3448731930296773</v>
      </c>
    </row>
    <row r="17" spans="2:25" s="128" customFormat="1" ht="18" customHeight="1" x14ac:dyDescent="0.2">
      <c r="B17" s="127" t="s">
        <v>43</v>
      </c>
      <c r="C17" s="129"/>
      <c r="D17" s="159">
        <v>24514</v>
      </c>
      <c r="E17" s="160"/>
      <c r="F17" s="161">
        <v>3751</v>
      </c>
      <c r="G17" s="183">
        <v>13.305587605076644</v>
      </c>
      <c r="H17" s="161">
        <v>11540</v>
      </c>
      <c r="I17" s="183">
        <v>29.339047305093128</v>
      </c>
      <c r="J17" s="161">
        <v>8645</v>
      </c>
      <c r="K17" s="183">
        <v>36.084555793637712</v>
      </c>
      <c r="L17" s="161">
        <v>955</v>
      </c>
      <c r="M17" s="183">
        <v>3.7127080929619254</v>
      </c>
      <c r="N17" s="161">
        <v>1503</v>
      </c>
      <c r="O17" s="183">
        <v>5.6576561727377612</v>
      </c>
      <c r="P17" s="161">
        <v>2675</v>
      </c>
      <c r="Q17" s="183">
        <v>8.2330641173561894</v>
      </c>
      <c r="R17" s="161">
        <v>1860</v>
      </c>
      <c r="S17" s="183">
        <v>3.6302950387341353</v>
      </c>
      <c r="T17" s="161">
        <v>5</v>
      </c>
      <c r="U17" s="183">
        <v>3.708587440250536E-2</v>
      </c>
      <c r="V17" s="161">
        <f t="shared" si="0"/>
        <v>30934</v>
      </c>
      <c r="W17" s="183">
        <f t="shared" si="0"/>
        <v>100</v>
      </c>
      <c r="X17" s="162"/>
      <c r="Y17" s="158">
        <f t="shared" si="1"/>
        <v>1.2618911642326833</v>
      </c>
    </row>
    <row r="18" spans="2:25" s="128" customFormat="1" ht="18" customHeight="1" x14ac:dyDescent="0.2">
      <c r="B18" s="127" t="s">
        <v>44</v>
      </c>
      <c r="C18" s="129"/>
      <c r="D18" s="159">
        <v>67726</v>
      </c>
      <c r="E18" s="160"/>
      <c r="F18" s="161">
        <v>24</v>
      </c>
      <c r="G18" s="183">
        <v>0.11792867955081494</v>
      </c>
      <c r="H18" s="161">
        <v>12067</v>
      </c>
      <c r="I18" s="183">
        <v>17.203506178054706</v>
      </c>
      <c r="J18" s="161">
        <v>15064</v>
      </c>
      <c r="K18" s="183">
        <v>23.951842855634176</v>
      </c>
      <c r="L18" s="161">
        <v>3090</v>
      </c>
      <c r="M18" s="183">
        <v>4.6309008343014044</v>
      </c>
      <c r="N18" s="161">
        <v>3282</v>
      </c>
      <c r="O18" s="183">
        <v>4.7998732706727214</v>
      </c>
      <c r="P18" s="161">
        <v>6803</v>
      </c>
      <c r="Q18" s="183">
        <v>6.3575879184707995</v>
      </c>
      <c r="R18" s="161">
        <v>39541</v>
      </c>
      <c r="S18" s="183">
        <v>42.934840004224313</v>
      </c>
      <c r="T18" s="161">
        <v>3</v>
      </c>
      <c r="U18" s="183">
        <v>3.5202590910691028E-3</v>
      </c>
      <c r="V18" s="161">
        <f t="shared" si="0"/>
        <v>79874</v>
      </c>
      <c r="W18" s="183">
        <f t="shared" si="0"/>
        <v>100.00000000000001</v>
      </c>
      <c r="X18" s="162"/>
      <c r="Y18" s="158">
        <f t="shared" si="1"/>
        <v>1.1793698136609279</v>
      </c>
    </row>
    <row r="19" spans="2:25" s="128" customFormat="1" ht="18" customHeight="1" x14ac:dyDescent="0.2">
      <c r="B19" s="127" t="s">
        <v>6</v>
      </c>
      <c r="C19" s="129"/>
      <c r="D19" s="159">
        <v>42987</v>
      </c>
      <c r="E19" s="160"/>
      <c r="F19" s="161">
        <v>954</v>
      </c>
      <c r="G19" s="183">
        <v>2.6363906960921888</v>
      </c>
      <c r="H19" s="161">
        <v>11741</v>
      </c>
      <c r="I19" s="183">
        <v>2.1814006888633752</v>
      </c>
      <c r="J19" s="161">
        <v>2103</v>
      </c>
      <c r="K19" s="183">
        <v>0.29340477101671131</v>
      </c>
      <c r="L19" s="161">
        <v>1850</v>
      </c>
      <c r="M19" s="183">
        <v>6.7525619764425731</v>
      </c>
      <c r="N19" s="161">
        <v>958</v>
      </c>
      <c r="O19" s="183">
        <v>4.8262958710719905</v>
      </c>
      <c r="P19" s="161">
        <v>6523</v>
      </c>
      <c r="Q19" s="183">
        <v>19.628353956712164</v>
      </c>
      <c r="R19" s="161">
        <v>31471</v>
      </c>
      <c r="S19" s="183">
        <v>63.673087553684567</v>
      </c>
      <c r="T19" s="161">
        <v>38</v>
      </c>
      <c r="U19" s="183">
        <v>8.5044861164264157E-3</v>
      </c>
      <c r="V19" s="161">
        <f t="shared" si="0"/>
        <v>55638</v>
      </c>
      <c r="W19" s="183">
        <f t="shared" si="0"/>
        <v>99.999999999999986</v>
      </c>
      <c r="X19" s="162"/>
      <c r="Y19" s="158">
        <f t="shared" si="1"/>
        <v>1.2942982762230442</v>
      </c>
    </row>
    <row r="20" spans="2:25" s="125" customFormat="1" ht="18" customHeight="1" x14ac:dyDescent="0.2">
      <c r="B20" s="127" t="s">
        <v>5</v>
      </c>
      <c r="C20" s="28"/>
      <c r="D20" s="156">
        <v>10402</v>
      </c>
      <c r="F20" s="157">
        <v>673</v>
      </c>
      <c r="G20" s="182">
        <v>8.8888888888888893</v>
      </c>
      <c r="H20" s="157">
        <v>1660</v>
      </c>
      <c r="I20" s="182">
        <v>7.0230607966457024</v>
      </c>
      <c r="J20" s="157">
        <v>428</v>
      </c>
      <c r="K20" s="182">
        <v>5.2725366876310273</v>
      </c>
      <c r="L20" s="157">
        <v>633</v>
      </c>
      <c r="M20" s="182">
        <v>6.6876310272536692</v>
      </c>
      <c r="N20" s="157">
        <v>142</v>
      </c>
      <c r="O20" s="182">
        <v>1.519916142557652</v>
      </c>
      <c r="P20" s="157">
        <v>6544</v>
      </c>
      <c r="Q20" s="182">
        <v>53.574423480083858</v>
      </c>
      <c r="R20" s="157">
        <v>1830</v>
      </c>
      <c r="S20" s="182">
        <v>17.033542976939202</v>
      </c>
      <c r="T20" s="157">
        <v>0</v>
      </c>
      <c r="U20" s="182">
        <v>0</v>
      </c>
      <c r="V20" s="157">
        <f t="shared" si="0"/>
        <v>11910</v>
      </c>
      <c r="W20" s="182">
        <f t="shared" si="0"/>
        <v>100</v>
      </c>
      <c r="X20" s="154"/>
      <c r="Y20" s="158">
        <f t="shared" si="1"/>
        <v>1.1449721207460104</v>
      </c>
    </row>
    <row r="21" spans="2:25" s="125" customFormat="1" ht="18" customHeight="1" x14ac:dyDescent="0.2">
      <c r="B21" s="32" t="s">
        <v>38</v>
      </c>
      <c r="C21" s="28"/>
      <c r="D21" s="156">
        <v>20582</v>
      </c>
      <c r="F21" s="157">
        <v>2119</v>
      </c>
      <c r="G21" s="182">
        <v>9.48509485094851</v>
      </c>
      <c r="H21" s="157">
        <v>4271</v>
      </c>
      <c r="I21" s="182">
        <v>13.467175488081411</v>
      </c>
      <c r="J21" s="157">
        <v>8906</v>
      </c>
      <c r="K21" s="182">
        <v>37.735744704385816</v>
      </c>
      <c r="L21" s="157">
        <v>3362</v>
      </c>
      <c r="M21" s="182">
        <v>10.646535036778939</v>
      </c>
      <c r="N21" s="157">
        <v>200</v>
      </c>
      <c r="O21" s="182">
        <v>5.0992754825507438</v>
      </c>
      <c r="P21" s="157">
        <v>2707</v>
      </c>
      <c r="Q21" s="182">
        <v>7.2838891654222664</v>
      </c>
      <c r="R21" s="157">
        <v>5123</v>
      </c>
      <c r="S21" s="182">
        <v>16.276754604280736</v>
      </c>
      <c r="T21" s="157">
        <v>3</v>
      </c>
      <c r="U21" s="182">
        <v>5.5306675515734748E-3</v>
      </c>
      <c r="V21" s="157">
        <f t="shared" si="0"/>
        <v>26691</v>
      </c>
      <c r="W21" s="182">
        <f t="shared" si="0"/>
        <v>99.999999999999986</v>
      </c>
      <c r="X21" s="154"/>
      <c r="Y21" s="158">
        <f t="shared" si="1"/>
        <v>1.296812749003984</v>
      </c>
    </row>
    <row r="22" spans="2:25" s="125" customFormat="1" ht="21" customHeight="1" x14ac:dyDescent="0.2">
      <c r="B22" s="32" t="s">
        <v>45</v>
      </c>
      <c r="C22" s="28"/>
      <c r="D22" s="156">
        <v>46286</v>
      </c>
      <c r="F22" s="157">
        <v>665</v>
      </c>
      <c r="G22" s="182">
        <v>0.68948988809615985</v>
      </c>
      <c r="H22" s="157">
        <v>26783</v>
      </c>
      <c r="I22" s="182">
        <v>38.969083568386701</v>
      </c>
      <c r="J22" s="157">
        <v>15611</v>
      </c>
      <c r="K22" s="182">
        <v>31.722065519974926</v>
      </c>
      <c r="L22" s="157">
        <v>3167</v>
      </c>
      <c r="M22" s="182">
        <v>6.2533414449790756</v>
      </c>
      <c r="N22" s="157">
        <v>1430</v>
      </c>
      <c r="O22" s="182">
        <v>2.9736555868960051</v>
      </c>
      <c r="P22" s="157">
        <v>4252</v>
      </c>
      <c r="Q22" s="182">
        <v>4.5664878417491659</v>
      </c>
      <c r="R22" s="157">
        <v>10690</v>
      </c>
      <c r="S22" s="182">
        <v>14.824032594067438</v>
      </c>
      <c r="T22" s="157">
        <v>0</v>
      </c>
      <c r="U22" s="182">
        <v>1.8435558505244917E-3</v>
      </c>
      <c r="V22" s="157">
        <f t="shared" si="0"/>
        <v>62598</v>
      </c>
      <c r="W22" s="182">
        <f t="shared" si="0"/>
        <v>99.999999999999986</v>
      </c>
      <c r="X22" s="154"/>
      <c r="Y22" s="158">
        <f t="shared" si="1"/>
        <v>1.3524175776692737</v>
      </c>
    </row>
    <row r="23" spans="2:25" s="125" customFormat="1" ht="18" customHeight="1" x14ac:dyDescent="0.2">
      <c r="B23" s="32" t="s">
        <v>46</v>
      </c>
      <c r="C23" s="28"/>
      <c r="D23" s="156">
        <v>9932</v>
      </c>
      <c r="F23" s="157">
        <v>567</v>
      </c>
      <c r="G23" s="182">
        <v>5.7716568544995797</v>
      </c>
      <c r="H23" s="157">
        <v>3290</v>
      </c>
      <c r="I23" s="182">
        <v>26.377207737594617</v>
      </c>
      <c r="J23" s="157">
        <v>1552</v>
      </c>
      <c r="K23" s="182">
        <v>6.8544995794785537</v>
      </c>
      <c r="L23" s="157">
        <v>583</v>
      </c>
      <c r="M23" s="182">
        <v>5.6244743481917574</v>
      </c>
      <c r="N23" s="157">
        <v>30</v>
      </c>
      <c r="O23" s="182">
        <v>0.48359966358284273</v>
      </c>
      <c r="P23" s="157">
        <v>126</v>
      </c>
      <c r="Q23" s="182">
        <v>7.0962994112699747</v>
      </c>
      <c r="R23" s="157">
        <v>6334</v>
      </c>
      <c r="S23" s="182">
        <v>47.792262405382672</v>
      </c>
      <c r="T23" s="157">
        <v>1</v>
      </c>
      <c r="U23" s="182">
        <v>0</v>
      </c>
      <c r="V23" s="157">
        <f>F23+H23+J23+L23+N23+P23+R23+T23</f>
        <v>12483</v>
      </c>
      <c r="W23" s="182">
        <f t="shared" si="0"/>
        <v>100</v>
      </c>
      <c r="X23" s="154"/>
      <c r="Y23" s="158">
        <f t="shared" si="1"/>
        <v>1.2568465565847764</v>
      </c>
    </row>
    <row r="24" spans="2:25" s="125" customFormat="1" ht="22.5" customHeight="1" x14ac:dyDescent="0.2">
      <c r="B24" s="32" t="s">
        <v>47</v>
      </c>
      <c r="C24" s="28"/>
      <c r="D24" s="156">
        <v>5995</v>
      </c>
      <c r="F24" s="126">
        <v>956</v>
      </c>
      <c r="G24" s="184">
        <v>7.9028995279838163</v>
      </c>
      <c r="H24" s="126">
        <v>1420</v>
      </c>
      <c r="I24" s="182">
        <v>17.80175320296696</v>
      </c>
      <c r="J24" s="126">
        <v>524</v>
      </c>
      <c r="K24" s="182">
        <v>7.026298044504383</v>
      </c>
      <c r="L24" s="126">
        <v>137</v>
      </c>
      <c r="M24" s="182">
        <v>1.2946729602157789</v>
      </c>
      <c r="N24" s="126">
        <v>112</v>
      </c>
      <c r="O24" s="182">
        <v>2.4679703304113283</v>
      </c>
      <c r="P24" s="126">
        <v>688</v>
      </c>
      <c r="Q24" s="182">
        <v>3.236682400539447</v>
      </c>
      <c r="R24" s="126">
        <v>4748</v>
      </c>
      <c r="S24" s="182">
        <v>60.229265003371545</v>
      </c>
      <c r="T24" s="126">
        <v>7</v>
      </c>
      <c r="U24" s="182">
        <v>4.0458530006743092E-2</v>
      </c>
      <c r="V24" s="126">
        <f t="shared" si="0"/>
        <v>8592</v>
      </c>
      <c r="W24" s="182">
        <f t="shared" si="0"/>
        <v>99.999999999999986</v>
      </c>
      <c r="X24" s="154"/>
      <c r="Y24" s="158">
        <f t="shared" si="1"/>
        <v>1.4331943286071727</v>
      </c>
    </row>
    <row r="25" spans="2:25" s="125" customFormat="1" ht="18" customHeight="1" x14ac:dyDescent="0.2">
      <c r="B25" s="32" t="s">
        <v>48</v>
      </c>
      <c r="C25" s="28"/>
      <c r="D25" s="156">
        <v>26229</v>
      </c>
      <c r="F25" s="126">
        <v>249</v>
      </c>
      <c r="G25" s="184">
        <v>0.14814347853495555</v>
      </c>
      <c r="H25" s="126">
        <v>11054</v>
      </c>
      <c r="I25" s="182">
        <v>26.640610225052008</v>
      </c>
      <c r="J25" s="126">
        <v>2612</v>
      </c>
      <c r="K25" s="182">
        <v>10.29754775263191</v>
      </c>
      <c r="L25" s="126">
        <v>2520</v>
      </c>
      <c r="M25" s="182">
        <v>7.0888230473428733</v>
      </c>
      <c r="N25" s="126">
        <v>2190</v>
      </c>
      <c r="O25" s="182">
        <v>6.2819138876631158</v>
      </c>
      <c r="P25" s="126">
        <v>41</v>
      </c>
      <c r="Q25" s="182">
        <v>0.15444745634495366</v>
      </c>
      <c r="R25" s="126">
        <v>14435</v>
      </c>
      <c r="S25" s="182">
        <v>42.274475193847316</v>
      </c>
      <c r="T25" s="126">
        <v>2334</v>
      </c>
      <c r="U25" s="182">
        <v>7.1140389585828654</v>
      </c>
      <c r="V25" s="126">
        <f t="shared" si="0"/>
        <v>35435</v>
      </c>
      <c r="W25" s="182">
        <f t="shared" si="0"/>
        <v>100</v>
      </c>
      <c r="X25" s="154"/>
      <c r="Y25" s="158">
        <f t="shared" si="1"/>
        <v>1.3509855503450379</v>
      </c>
    </row>
    <row r="26" spans="2:25" s="125" customFormat="1" ht="18" customHeight="1" x14ac:dyDescent="0.2">
      <c r="B26" s="32" t="s">
        <v>49</v>
      </c>
      <c r="C26" s="28"/>
      <c r="D26" s="156">
        <v>2521</v>
      </c>
      <c r="F26" s="126">
        <v>172</v>
      </c>
      <c r="G26" s="184">
        <v>4.0505508749189891</v>
      </c>
      <c r="H26" s="126">
        <v>1426</v>
      </c>
      <c r="I26" s="182">
        <v>34.348671419313028</v>
      </c>
      <c r="J26" s="126">
        <v>1545</v>
      </c>
      <c r="K26" s="182">
        <v>46.953985742060922</v>
      </c>
      <c r="L26" s="126">
        <v>251</v>
      </c>
      <c r="M26" s="182">
        <v>6.675307841866494</v>
      </c>
      <c r="N26" s="126">
        <v>95</v>
      </c>
      <c r="O26" s="182">
        <v>3.6292935839274141</v>
      </c>
      <c r="P26" s="126">
        <v>100</v>
      </c>
      <c r="Q26" s="182">
        <v>4.2125729099157487</v>
      </c>
      <c r="R26" s="126">
        <v>5</v>
      </c>
      <c r="S26" s="182">
        <v>0.12961762799740764</v>
      </c>
      <c r="T26" s="126">
        <v>0</v>
      </c>
      <c r="U26" s="182">
        <v>0</v>
      </c>
      <c r="V26" s="126">
        <f t="shared" si="0"/>
        <v>3594</v>
      </c>
      <c r="W26" s="182">
        <f t="shared" si="0"/>
        <v>100.00000000000001</v>
      </c>
      <c r="X26" s="154"/>
      <c r="Y26" s="158">
        <f t="shared" si="1"/>
        <v>1.4256247520825069</v>
      </c>
    </row>
    <row r="27" spans="2:25" s="125" customFormat="1" ht="18" customHeight="1" x14ac:dyDescent="0.2">
      <c r="B27" s="32" t="s">
        <v>4</v>
      </c>
      <c r="C27" s="28"/>
      <c r="D27" s="156">
        <v>917</v>
      </c>
      <c r="F27" s="126">
        <v>200</v>
      </c>
      <c r="G27" s="184">
        <v>16.482582837723026</v>
      </c>
      <c r="H27" s="126">
        <v>303</v>
      </c>
      <c r="I27" s="182">
        <v>25.06372132540357</v>
      </c>
      <c r="J27" s="126">
        <v>428</v>
      </c>
      <c r="K27" s="182">
        <v>33.389974511469838</v>
      </c>
      <c r="L27" s="126">
        <v>15</v>
      </c>
      <c r="M27" s="182">
        <v>2.2090059473237043</v>
      </c>
      <c r="N27" s="126">
        <v>0</v>
      </c>
      <c r="O27" s="182">
        <v>0.16992353440951571</v>
      </c>
      <c r="P27" s="126">
        <v>1</v>
      </c>
      <c r="Q27" s="182">
        <v>8.4961767204757857E-2</v>
      </c>
      <c r="R27" s="126">
        <v>355</v>
      </c>
      <c r="S27" s="182">
        <v>22.59983007646559</v>
      </c>
      <c r="T27" s="126">
        <v>0</v>
      </c>
      <c r="U27" s="182">
        <v>0</v>
      </c>
      <c r="V27" s="157">
        <f t="shared" si="0"/>
        <v>1302</v>
      </c>
      <c r="W27" s="182">
        <f t="shared" si="0"/>
        <v>100</v>
      </c>
      <c r="X27" s="154"/>
      <c r="Y27" s="158">
        <f t="shared" si="1"/>
        <v>1.4198473282442747</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419029</v>
      </c>
      <c r="E30" s="23"/>
      <c r="F30" s="65">
        <f>SUM(F10:F27)</f>
        <v>22263</v>
      </c>
      <c r="G30" s="67">
        <f>F30*100/$V30</f>
        <v>4.0177145424916221</v>
      </c>
      <c r="H30" s="65">
        <f>SUM(H10:H27)</f>
        <v>148860</v>
      </c>
      <c r="I30" s="67">
        <f>H30*100/$V30</f>
        <v>26.864168656304308</v>
      </c>
      <c r="J30" s="65">
        <f>SUM(J10:J27)</f>
        <v>122681</v>
      </c>
      <c r="K30" s="67">
        <f>J30*100/$V30</f>
        <v>22.139749260540569</v>
      </c>
      <c r="L30" s="65">
        <f>SUM(L10:L27)</f>
        <v>24653</v>
      </c>
      <c r="M30" s="67">
        <f>L30*100/$V30</f>
        <v>4.4490282808267505</v>
      </c>
      <c r="N30" s="65">
        <f>SUM(N10:N27)</f>
        <v>10877</v>
      </c>
      <c r="O30" s="67">
        <f>N30*100/$V30</f>
        <v>1.9629286744230954</v>
      </c>
      <c r="P30" s="65">
        <f>SUM(P10:P27)</f>
        <v>53510</v>
      </c>
      <c r="Q30" s="67">
        <f>P30*100/$V30</f>
        <v>9.6567356227249999</v>
      </c>
      <c r="R30" s="65">
        <f>SUM(R10:R27)</f>
        <v>168091</v>
      </c>
      <c r="S30" s="67">
        <f>R30*100/$V30</f>
        <v>30.334710288908017</v>
      </c>
      <c r="T30" s="65">
        <f>SUM(T10:T28)</f>
        <v>3186</v>
      </c>
      <c r="U30" s="67">
        <f>T30*100/$V30</f>
        <v>0.57496467378063632</v>
      </c>
      <c r="V30" s="65">
        <f>SUM(V10:V27)</f>
        <v>554121</v>
      </c>
      <c r="W30" s="67">
        <f>G30+I30+K30+M30+O30+Q30+S30+U30</f>
        <v>100</v>
      </c>
      <c r="X30" s="174"/>
      <c r="Y30" s="175">
        <f>(V30/D30)</f>
        <v>1.3223929608690568</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7" customFormat="1" ht="18.75" customHeight="1" x14ac:dyDescent="0.2">
      <c r="B32" s="180" t="s">
        <v>42</v>
      </c>
      <c r="C32" s="1008"/>
      <c r="D32" s="1008"/>
      <c r="E32" s="1008"/>
      <c r="F32" s="1008"/>
      <c r="G32" s="1008"/>
      <c r="H32" s="1008"/>
      <c r="I32" s="1008"/>
      <c r="J32" s="1008"/>
      <c r="K32" s="1008"/>
      <c r="L32" s="1008"/>
      <c r="N32" s="1008"/>
      <c r="O32" s="1008"/>
      <c r="P32" s="1008"/>
      <c r="Q32" s="1008"/>
      <c r="R32" s="1008"/>
      <c r="S32" s="1008"/>
      <c r="T32" s="1008"/>
      <c r="U32" s="1008"/>
      <c r="V32" s="1008"/>
      <c r="W32" s="1008"/>
    </row>
    <row r="33" spans="1:25" s="1009" customFormat="1" x14ac:dyDescent="0.2">
      <c r="B33" s="181" t="s">
        <v>50</v>
      </c>
      <c r="F33" s="1010"/>
      <c r="G33" s="1010"/>
      <c r="H33" s="1010"/>
      <c r="I33" s="1010"/>
      <c r="J33" s="1010"/>
      <c r="K33" s="1010"/>
      <c r="L33" s="1010"/>
      <c r="M33" s="1010"/>
      <c r="N33" s="1010"/>
      <c r="O33" s="1010"/>
      <c r="P33" s="1010"/>
      <c r="Q33" s="1010"/>
      <c r="R33" s="1010"/>
      <c r="S33" s="1010"/>
      <c r="T33" s="1010"/>
      <c r="U33" s="1010"/>
      <c r="X33" s="537"/>
      <c r="Y33" s="537"/>
    </row>
    <row r="34" spans="1:25" s="1009" customFormat="1" x14ac:dyDescent="0.2">
      <c r="F34" s="1011"/>
      <c r="G34" s="1011"/>
      <c r="H34" s="1011"/>
      <c r="I34" s="1011"/>
      <c r="J34" s="1011"/>
      <c r="X34" s="537"/>
      <c r="Y34" s="537"/>
    </row>
    <row r="35" spans="1:25" s="1009" customFormat="1" x14ac:dyDescent="0.2">
      <c r="A35" s="537"/>
      <c r="B35" s="532" t="s">
        <v>42</v>
      </c>
      <c r="C35" s="537"/>
      <c r="D35" s="551" t="e">
        <f>GETPIVOTDATA("Cuenta número de expedientes",#REF!,"CCAA",$B35,"Grado Resuelto",$B$1)</f>
        <v>#REF!</v>
      </c>
      <c r="E35" s="537"/>
      <c r="F35" s="537"/>
      <c r="G35" s="537"/>
      <c r="H35" s="537"/>
      <c r="I35" s="537"/>
      <c r="J35" s="537"/>
      <c r="K35" s="537"/>
      <c r="L35" s="537"/>
      <c r="M35" s="537"/>
      <c r="N35" s="551" t="e">
        <f>GETPIVOTDATA("ID PRESTACION
COUNT",#REF!,"
CCAA",$B35,"
Tipo Prestación",N$1,"Grado Resuelto",$B$1)</f>
        <v>#REF!</v>
      </c>
      <c r="O35" s="537"/>
      <c r="X35" s="537"/>
      <c r="Y35" s="537"/>
    </row>
    <row r="36" spans="1:25" s="1009" customFormat="1" x14ac:dyDescent="0.2">
      <c r="A36" s="537"/>
      <c r="B36" s="532" t="s">
        <v>50</v>
      </c>
      <c r="C36" s="537"/>
      <c r="D36" s="551" t="e">
        <f>GETPIVOTDATA("Cuenta número de expedientes",#REF!,"CCAA",$B36,"Grado Resuelto",$B$1)</f>
        <v>#REF!</v>
      </c>
      <c r="E36" s="537"/>
      <c r="F36" s="537"/>
      <c r="G36" s="537"/>
      <c r="H36" s="537"/>
      <c r="I36" s="537"/>
      <c r="J36" s="537"/>
      <c r="K36" s="537"/>
      <c r="L36" s="537"/>
      <c r="M36" s="537"/>
      <c r="N36" s="551" t="e">
        <f>GETPIVOTDATA("ID PRESTACION
COUNT",#REF!,"
CCAA",$B36,"
Tipo Prestación",N$1,"Grado Resuelto",$B$1)</f>
        <v>#REF!</v>
      </c>
      <c r="O36" s="537"/>
      <c r="T36" s="537"/>
      <c r="U36" s="537"/>
    </row>
    <row r="37" spans="1:25" s="1009" customFormat="1" x14ac:dyDescent="0.2">
      <c r="T37" s="537"/>
      <c r="U37" s="537"/>
    </row>
    <row r="38" spans="1:25" s="1007" customFormat="1" x14ac:dyDescent="0.2">
      <c r="T38" s="135"/>
      <c r="U38" s="135"/>
    </row>
    <row r="39" spans="1:25" s="1007" customFormat="1" x14ac:dyDescent="0.2">
      <c r="T39" s="135"/>
      <c r="U39" s="135"/>
    </row>
    <row r="40" spans="1:25" s="1007" customFormat="1" x14ac:dyDescent="0.2">
      <c r="T40" s="135"/>
      <c r="U40" s="135"/>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topLeftCell="A7"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9" t="s">
        <v>67</v>
      </c>
      <c r="G1" s="179"/>
      <c r="H1" s="179" t="s">
        <v>58</v>
      </c>
      <c r="I1" s="179"/>
      <c r="J1" s="179" t="s">
        <v>59</v>
      </c>
      <c r="K1" s="179"/>
      <c r="L1" s="179" t="s">
        <v>66</v>
      </c>
      <c r="M1" s="179"/>
      <c r="N1" s="179" t="s">
        <v>61</v>
      </c>
      <c r="O1" s="179"/>
      <c r="P1" s="179" t="s">
        <v>70</v>
      </c>
      <c r="Q1" s="179"/>
      <c r="R1" s="179" t="s">
        <v>69</v>
      </c>
      <c r="S1" s="179"/>
      <c r="T1" s="179" t="s">
        <v>68</v>
      </c>
      <c r="U1" s="179"/>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43" t="s">
        <v>428</v>
      </c>
      <c r="C3" s="1043"/>
      <c r="D3" s="1043"/>
      <c r="E3" s="1043"/>
      <c r="F3" s="1043"/>
      <c r="G3" s="1043"/>
      <c r="H3" s="1043"/>
      <c r="I3" s="1043"/>
      <c r="J3" s="1043"/>
      <c r="K3" s="1043"/>
      <c r="L3" s="1043"/>
      <c r="M3" s="1043"/>
      <c r="N3" s="1043"/>
      <c r="O3" s="1043"/>
      <c r="P3" s="1043"/>
      <c r="Q3" s="1043"/>
      <c r="R3" s="1043"/>
      <c r="S3" s="1043"/>
      <c r="T3" s="1043"/>
      <c r="U3" s="1043"/>
      <c r="V3" s="1043"/>
      <c r="W3" s="1043"/>
      <c r="X3" s="1043"/>
      <c r="Y3" s="13"/>
    </row>
    <row r="4" spans="2:25" s="7" customFormat="1" ht="14.25" customHeight="1" x14ac:dyDescent="0.2">
      <c r="B4" s="1056" t="str">
        <f>porsaad!B6</f>
        <v>Situación a 31 de diciembre de 2022</v>
      </c>
      <c r="C4" s="1056"/>
      <c r="D4" s="1056"/>
      <c r="E4" s="1056"/>
      <c r="F4" s="1056"/>
      <c r="G4" s="1056"/>
      <c r="H4" s="1056"/>
      <c r="I4" s="1056"/>
      <c r="J4" s="1056"/>
      <c r="K4" s="1056"/>
      <c r="L4" s="1056"/>
      <c r="M4" s="1056"/>
      <c r="N4" s="1056"/>
      <c r="O4" s="1056"/>
      <c r="P4" s="1056"/>
      <c r="Q4" s="1056"/>
      <c r="R4" s="1056"/>
      <c r="S4" s="1056"/>
      <c r="T4" s="1056"/>
      <c r="U4" s="1056"/>
      <c r="V4" s="1056"/>
      <c r="W4" s="1056"/>
      <c r="X4" s="8"/>
      <c r="Y4" s="8"/>
    </row>
    <row r="5" spans="2:25" s="566" customFormat="1" ht="5.25" customHeight="1" x14ac:dyDescent="0.2">
      <c r="B5" s="567"/>
      <c r="C5" s="567"/>
      <c r="D5" s="567"/>
      <c r="E5" s="567"/>
      <c r="F5" s="567"/>
      <c r="G5" s="567"/>
      <c r="H5" s="567"/>
      <c r="I5" s="567"/>
      <c r="J5" s="567"/>
      <c r="K5" s="567"/>
      <c r="L5" s="567"/>
      <c r="M5" s="567"/>
      <c r="N5" s="567"/>
      <c r="O5" s="567"/>
      <c r="P5" s="567"/>
      <c r="Q5" s="567"/>
      <c r="R5" s="567"/>
      <c r="S5" s="567"/>
      <c r="T5" s="567"/>
      <c r="U5" s="567"/>
      <c r="V5" s="567"/>
      <c r="W5" s="567"/>
      <c r="X5" s="568"/>
      <c r="Y5" s="568"/>
    </row>
    <row r="6" spans="2:25" s="519" customFormat="1" ht="19.5" customHeight="1" x14ac:dyDescent="0.2">
      <c r="F6" s="1116" t="s">
        <v>55</v>
      </c>
      <c r="G6" s="1116"/>
      <c r="H6" s="1116"/>
      <c r="I6" s="1116"/>
      <c r="J6" s="1116"/>
      <c r="K6" s="1116"/>
      <c r="L6" s="1116"/>
      <c r="M6" s="1116"/>
      <c r="N6" s="1116"/>
      <c r="O6" s="1116"/>
      <c r="P6" s="1116"/>
      <c r="Q6" s="1116"/>
      <c r="R6" s="1116"/>
      <c r="S6" s="1116"/>
      <c r="T6" s="1116"/>
      <c r="U6" s="1116"/>
      <c r="V6" s="1116"/>
      <c r="W6" s="1116"/>
      <c r="X6" s="542"/>
      <c r="Y6" s="542"/>
    </row>
    <row r="7" spans="2:25" s="519" customFormat="1" ht="64.5" customHeight="1" x14ac:dyDescent="0.2">
      <c r="B7" s="1117" t="s">
        <v>15</v>
      </c>
      <c r="C7" s="543"/>
      <c r="D7" s="544" t="s">
        <v>56</v>
      </c>
      <c r="E7" s="543"/>
      <c r="F7" s="1118" t="s">
        <v>176</v>
      </c>
      <c r="G7" s="1118"/>
      <c r="H7" s="1118" t="s">
        <v>62</v>
      </c>
      <c r="I7" s="1118"/>
      <c r="J7" s="1118" t="s">
        <v>63</v>
      </c>
      <c r="K7" s="1118"/>
      <c r="L7" s="1118" t="s">
        <v>160</v>
      </c>
      <c r="M7" s="1118"/>
      <c r="N7" s="1118" t="s">
        <v>3</v>
      </c>
      <c r="O7" s="1118"/>
      <c r="P7" s="544"/>
      <c r="Q7" s="544" t="s">
        <v>65</v>
      </c>
    </row>
    <row r="8" spans="2:25" s="543" customFormat="1" ht="20.25" customHeight="1" x14ac:dyDescent="0.2">
      <c r="B8" s="1117"/>
      <c r="C8" s="545"/>
      <c r="D8" s="544" t="s">
        <v>12</v>
      </c>
      <c r="E8" s="545"/>
      <c r="F8" s="544" t="s">
        <v>12</v>
      </c>
      <c r="G8" s="544" t="s">
        <v>31</v>
      </c>
      <c r="H8" s="544" t="s">
        <v>12</v>
      </c>
      <c r="I8" s="544" t="s">
        <v>31</v>
      </c>
      <c r="J8" s="544" t="s">
        <v>12</v>
      </c>
      <c r="K8" s="544" t="s">
        <v>31</v>
      </c>
      <c r="L8" s="544" t="s">
        <v>12</v>
      </c>
      <c r="M8" s="544" t="s">
        <v>31</v>
      </c>
      <c r="N8" s="544" t="s">
        <v>12</v>
      </c>
      <c r="O8" s="544" t="s">
        <v>31</v>
      </c>
      <c r="P8" s="544"/>
      <c r="Q8" s="544" t="s">
        <v>12</v>
      </c>
    </row>
    <row r="9" spans="2:25" s="545" customFormat="1" ht="8.25" customHeight="1" x14ac:dyDescent="0.2">
      <c r="B9" s="546"/>
      <c r="C9" s="547"/>
      <c r="D9" s="548"/>
      <c r="E9" s="547"/>
      <c r="F9" s="549"/>
      <c r="G9" s="549"/>
      <c r="H9" s="549"/>
      <c r="I9" s="549"/>
      <c r="J9" s="549"/>
      <c r="K9" s="549"/>
      <c r="L9" s="549"/>
      <c r="M9" s="549"/>
      <c r="N9" s="549"/>
      <c r="O9" s="549"/>
      <c r="P9" s="549"/>
      <c r="Q9" s="549"/>
    </row>
    <row r="10" spans="2:25" s="550" customFormat="1" ht="18" customHeight="1" x14ac:dyDescent="0.2">
      <c r="B10" s="532" t="s">
        <v>11</v>
      </c>
      <c r="C10" s="547"/>
      <c r="D10" s="551">
        <f>'41cbenpreGI'!D10</f>
        <v>68852</v>
      </c>
      <c r="F10" s="552">
        <f>'41cbenpreGI'!F10+'41cbenpreGI'!H10+'41cbenpreGI'!J10+'41cbenpreGI'!L10+'41cbenpreGI'!N10</f>
        <v>88061</v>
      </c>
      <c r="G10" s="553">
        <f t="shared" ref="G10:G27" si="0">F10*100/$N10</f>
        <v>86.002109498603431</v>
      </c>
      <c r="H10" s="552">
        <f>'41cbenpreGI'!P10</f>
        <v>37</v>
      </c>
      <c r="I10" s="553">
        <f t="shared" ref="I10:I27" si="1">H10*100/$N10</f>
        <v>3.6134929781041859E-2</v>
      </c>
      <c r="J10" s="552">
        <f>'41cbenpreGI'!R10</f>
        <v>14296</v>
      </c>
      <c r="K10" s="553">
        <f t="shared" ref="K10:K27" si="2">J10*100/$N10</f>
        <v>13.961755571615525</v>
      </c>
      <c r="L10" s="552">
        <f>'41cbenpreGI'!T10</f>
        <v>0</v>
      </c>
      <c r="M10" s="553">
        <f t="shared" ref="M10:M27" si="3">L10*100/$N10</f>
        <v>0</v>
      </c>
      <c r="N10" s="552">
        <f>F10+H10+J10+L10</f>
        <v>102394</v>
      </c>
      <c r="O10" s="553">
        <f>G10+I10+K10+M10</f>
        <v>100</v>
      </c>
      <c r="P10" s="554"/>
      <c r="Q10" s="554">
        <f t="shared" ref="Q10:Q27" si="4">N10/D10</f>
        <v>1.4871608667867309</v>
      </c>
    </row>
    <row r="11" spans="2:25" s="550" customFormat="1" ht="18" customHeight="1" x14ac:dyDescent="0.2">
      <c r="B11" s="532" t="s">
        <v>10</v>
      </c>
      <c r="C11" s="547"/>
      <c r="D11" s="551">
        <f>'41cbenpreGI'!D11</f>
        <v>11898</v>
      </c>
      <c r="F11" s="552">
        <f>'41cbenpreGI'!F11+'41cbenpreGI'!H11+'41cbenpreGI'!J11+'41cbenpreGI'!L11+'41cbenpreGI'!N11</f>
        <v>6068</v>
      </c>
      <c r="G11" s="553">
        <f t="shared" si="0"/>
        <v>44.169456980637648</v>
      </c>
      <c r="H11" s="552">
        <f>'41cbenpreGI'!P11</f>
        <v>212</v>
      </c>
      <c r="I11" s="553">
        <f t="shared" si="1"/>
        <v>1.5431649439510846</v>
      </c>
      <c r="J11" s="552">
        <f>'41cbenpreGI'!R11</f>
        <v>7458</v>
      </c>
      <c r="K11" s="553">
        <f t="shared" si="2"/>
        <v>54.287378075411269</v>
      </c>
      <c r="L11" s="552">
        <f>'41cbenpreGI'!T11</f>
        <v>0</v>
      </c>
      <c r="M11" s="553">
        <f t="shared" si="3"/>
        <v>0</v>
      </c>
      <c r="N11" s="552">
        <f t="shared" ref="N11:O27" si="5">F11+H11+J11+L11</f>
        <v>13738</v>
      </c>
      <c r="O11" s="553">
        <f t="shared" si="5"/>
        <v>100</v>
      </c>
      <c r="P11" s="554"/>
      <c r="Q11" s="554">
        <f t="shared" si="4"/>
        <v>1.1546478399731048</v>
      </c>
    </row>
    <row r="12" spans="2:25" s="550" customFormat="1" ht="22.5" customHeight="1" x14ac:dyDescent="0.2">
      <c r="B12" s="532" t="s">
        <v>40</v>
      </c>
      <c r="C12" s="547"/>
      <c r="D12" s="551">
        <f>'41cbenpreGI'!D12</f>
        <v>11983</v>
      </c>
      <c r="F12" s="552">
        <f>'41cbenpreGI'!F12+'41cbenpreGI'!H12+'41cbenpreGI'!J12+'41cbenpreGI'!L12+'41cbenpreGI'!N12</f>
        <v>9218</v>
      </c>
      <c r="G12" s="553">
        <f t="shared" si="0"/>
        <v>64.340057234592024</v>
      </c>
      <c r="H12" s="552">
        <f>'41cbenpreGI'!P12</f>
        <v>974</v>
      </c>
      <c r="I12" s="553">
        <f t="shared" si="1"/>
        <v>6.798352760522091</v>
      </c>
      <c r="J12" s="552">
        <f>'41cbenpreGI'!R12</f>
        <v>4130</v>
      </c>
      <c r="K12" s="553">
        <f t="shared" si="2"/>
        <v>28.82669086340476</v>
      </c>
      <c r="L12" s="552">
        <f>'41cbenpreGI'!T12</f>
        <v>5</v>
      </c>
      <c r="M12" s="553">
        <f t="shared" si="3"/>
        <v>3.4899141481119562E-2</v>
      </c>
      <c r="N12" s="552">
        <f t="shared" si="5"/>
        <v>14327</v>
      </c>
      <c r="O12" s="553">
        <f t="shared" si="5"/>
        <v>100</v>
      </c>
      <c r="P12" s="554"/>
      <c r="Q12" s="554">
        <f t="shared" si="4"/>
        <v>1.1956104481348577</v>
      </c>
    </row>
    <row r="13" spans="2:25" s="550" customFormat="1" ht="18" customHeight="1" x14ac:dyDescent="0.2">
      <c r="B13" s="532" t="s">
        <v>41</v>
      </c>
      <c r="C13" s="547"/>
      <c r="D13" s="551">
        <f>'41cbenpreGI'!D13</f>
        <v>10288</v>
      </c>
      <c r="F13" s="552">
        <f>'41cbenpreGI'!F13+'41cbenpreGI'!H13+'41cbenpreGI'!J13+'41cbenpreGI'!L13+'41cbenpreGI'!N13</f>
        <v>10512</v>
      </c>
      <c r="G13" s="553">
        <f t="shared" si="0"/>
        <v>55.431343598396964</v>
      </c>
      <c r="H13" s="552">
        <f>'41cbenpreGI'!P13</f>
        <v>44</v>
      </c>
      <c r="I13" s="553">
        <f t="shared" si="1"/>
        <v>0.23201856148491878</v>
      </c>
      <c r="J13" s="552">
        <f>'41cbenpreGI'!R13</f>
        <v>8408</v>
      </c>
      <c r="K13" s="553">
        <f t="shared" si="2"/>
        <v>44.336637840118115</v>
      </c>
      <c r="L13" s="552">
        <f>'41cbenpreGI'!T13</f>
        <v>0</v>
      </c>
      <c r="M13" s="553">
        <f t="shared" si="3"/>
        <v>0</v>
      </c>
      <c r="N13" s="552">
        <f t="shared" si="5"/>
        <v>18964</v>
      </c>
      <c r="O13" s="553">
        <f t="shared" si="5"/>
        <v>100</v>
      </c>
      <c r="P13" s="554"/>
      <c r="Q13" s="554">
        <f t="shared" si="4"/>
        <v>1.8433125972006221</v>
      </c>
    </row>
    <row r="14" spans="2:25" s="550" customFormat="1" ht="18" customHeight="1" x14ac:dyDescent="0.2">
      <c r="B14" s="532" t="s">
        <v>9</v>
      </c>
      <c r="C14" s="547"/>
      <c r="D14" s="551">
        <f>'41cbenpreGI'!D14</f>
        <v>10713</v>
      </c>
      <c r="F14" s="552">
        <f>'41cbenpreGI'!F14+'41cbenpreGI'!H14+'41cbenpreGI'!J14+'41cbenpreGI'!L14+'41cbenpreGI'!N14</f>
        <v>3409</v>
      </c>
      <c r="G14" s="553">
        <f t="shared" si="0"/>
        <v>28.196856906534325</v>
      </c>
      <c r="H14" s="552">
        <f>'41cbenpreGI'!P14</f>
        <v>4792</v>
      </c>
      <c r="I14" s="553">
        <f t="shared" si="1"/>
        <v>39.636062861869313</v>
      </c>
      <c r="J14" s="552">
        <f>'41cbenpreGI'!R14</f>
        <v>3889</v>
      </c>
      <c r="K14" s="553">
        <f t="shared" si="2"/>
        <v>32.167080231596358</v>
      </c>
      <c r="L14" s="552">
        <f>'41cbenpreGI'!T14</f>
        <v>0</v>
      </c>
      <c r="M14" s="553">
        <f t="shared" si="3"/>
        <v>0</v>
      </c>
      <c r="N14" s="552">
        <f t="shared" si="5"/>
        <v>12090</v>
      </c>
      <c r="O14" s="553">
        <f t="shared" si="5"/>
        <v>100</v>
      </c>
      <c r="P14" s="554"/>
      <c r="Q14" s="554">
        <f t="shared" si="4"/>
        <v>1.12853542425091</v>
      </c>
    </row>
    <row r="15" spans="2:25" s="550" customFormat="1" ht="18" customHeight="1" x14ac:dyDescent="0.2">
      <c r="B15" s="532" t="s">
        <v>8</v>
      </c>
      <c r="C15" s="547"/>
      <c r="D15" s="551">
        <f>'41cbenpreGI'!D15</f>
        <v>4107</v>
      </c>
      <c r="F15" s="552">
        <f>'41cbenpreGI'!F15+'41cbenpreGI'!H15+'41cbenpreGI'!J15+'41cbenpreGI'!L15+'41cbenpreGI'!N15</f>
        <v>2694</v>
      </c>
      <c r="G15" s="553">
        <f t="shared" si="0"/>
        <v>48.132928354475609</v>
      </c>
      <c r="H15" s="552">
        <f>'41cbenpreGI'!P15</f>
        <v>0</v>
      </c>
      <c r="I15" s="553">
        <f t="shared" si="1"/>
        <v>0</v>
      </c>
      <c r="J15" s="552">
        <f>'41cbenpreGI'!R15</f>
        <v>2903</v>
      </c>
      <c r="K15" s="553">
        <f t="shared" si="2"/>
        <v>51.867071645524391</v>
      </c>
      <c r="L15" s="552">
        <f>'41cbenpreGI'!T15</f>
        <v>0</v>
      </c>
      <c r="M15" s="553">
        <f t="shared" si="3"/>
        <v>0</v>
      </c>
      <c r="N15" s="552">
        <f t="shared" si="5"/>
        <v>5597</v>
      </c>
      <c r="O15" s="553">
        <f t="shared" si="5"/>
        <v>100</v>
      </c>
      <c r="P15" s="554"/>
      <c r="Q15" s="554">
        <f t="shared" si="4"/>
        <v>1.3627952276600925</v>
      </c>
    </row>
    <row r="16" spans="2:25" s="550" customFormat="1" ht="18" customHeight="1" x14ac:dyDescent="0.2">
      <c r="B16" s="532" t="s">
        <v>7</v>
      </c>
      <c r="C16" s="547"/>
      <c r="D16" s="551">
        <f>'41cbenpreGI'!D16</f>
        <v>43097</v>
      </c>
      <c r="F16" s="552">
        <f>'41cbenpreGI'!F16+'41cbenpreGI'!H16+'41cbenpreGI'!J16+'41cbenpreGI'!L16+'41cbenpreGI'!N16</f>
        <v>29564</v>
      </c>
      <c r="G16" s="553">
        <f t="shared" si="0"/>
        <v>51.00759144237405</v>
      </c>
      <c r="H16" s="552">
        <f>'41cbenpreGI'!P16</f>
        <v>16991</v>
      </c>
      <c r="I16" s="553">
        <f t="shared" si="1"/>
        <v>29.31504485852312</v>
      </c>
      <c r="J16" s="552">
        <f>'41cbenpreGI'!R16</f>
        <v>10615</v>
      </c>
      <c r="K16" s="553">
        <f t="shared" si="2"/>
        <v>18.314354727398207</v>
      </c>
      <c r="L16" s="552">
        <f>'41cbenpreGI'!T16</f>
        <v>790</v>
      </c>
      <c r="M16" s="553">
        <f t="shared" si="3"/>
        <v>1.3630089717046239</v>
      </c>
      <c r="N16" s="552">
        <f t="shared" si="5"/>
        <v>57960</v>
      </c>
      <c r="O16" s="553">
        <f t="shared" si="5"/>
        <v>100.00000000000001</v>
      </c>
      <c r="P16" s="554"/>
      <c r="Q16" s="554">
        <f t="shared" si="4"/>
        <v>1.3448731930296773</v>
      </c>
    </row>
    <row r="17" spans="2:25" s="550" customFormat="1" ht="18" customHeight="1" x14ac:dyDescent="0.2">
      <c r="B17" s="532" t="s">
        <v>43</v>
      </c>
      <c r="C17" s="547"/>
      <c r="D17" s="551">
        <f>'41cbenpreGI'!D17</f>
        <v>24514</v>
      </c>
      <c r="F17" s="552">
        <f>'41cbenpreGI'!F17+'41cbenpreGI'!H17+'41cbenpreGI'!J17+'41cbenpreGI'!L17+'41cbenpreGI'!N17</f>
        <v>26394</v>
      </c>
      <c r="G17" s="553">
        <f t="shared" si="0"/>
        <v>85.32359216396199</v>
      </c>
      <c r="H17" s="552">
        <f>'41cbenpreGI'!P17</f>
        <v>2675</v>
      </c>
      <c r="I17" s="553">
        <f t="shared" si="1"/>
        <v>8.647442943040021</v>
      </c>
      <c r="J17" s="552">
        <f>'41cbenpreGI'!R17</f>
        <v>1860</v>
      </c>
      <c r="K17" s="553">
        <f t="shared" si="2"/>
        <v>6.0128014482446499</v>
      </c>
      <c r="L17" s="552">
        <f>'41cbenpreGI'!T17</f>
        <v>5</v>
      </c>
      <c r="M17" s="553">
        <f t="shared" si="3"/>
        <v>1.6163444753345833E-2</v>
      </c>
      <c r="N17" s="552">
        <f t="shared" si="5"/>
        <v>30934</v>
      </c>
      <c r="O17" s="553">
        <f t="shared" si="5"/>
        <v>100</v>
      </c>
      <c r="P17" s="554"/>
      <c r="Q17" s="554">
        <f t="shared" si="4"/>
        <v>1.2618911642326833</v>
      </c>
    </row>
    <row r="18" spans="2:25" s="550" customFormat="1" ht="18" customHeight="1" x14ac:dyDescent="0.2">
      <c r="B18" s="532" t="s">
        <v>44</v>
      </c>
      <c r="C18" s="547"/>
      <c r="D18" s="551">
        <f>'41cbenpreGI'!D18</f>
        <v>67726</v>
      </c>
      <c r="F18" s="552">
        <f>'41cbenpreGI'!F18+'41cbenpreGI'!H18+'41cbenpreGI'!J18+'41cbenpreGI'!L18+'41cbenpreGI'!N18</f>
        <v>33527</v>
      </c>
      <c r="G18" s="553">
        <f t="shared" si="0"/>
        <v>41.974860405138095</v>
      </c>
      <c r="H18" s="552">
        <f>'41cbenpreGI'!P18</f>
        <v>6803</v>
      </c>
      <c r="I18" s="553">
        <f t="shared" si="1"/>
        <v>8.5171645341412727</v>
      </c>
      <c r="J18" s="552">
        <f>'41cbenpreGI'!R18</f>
        <v>39541</v>
      </c>
      <c r="K18" s="553">
        <f t="shared" si="2"/>
        <v>49.50421914515362</v>
      </c>
      <c r="L18" s="552">
        <f>'41cbenpreGI'!T18</f>
        <v>3</v>
      </c>
      <c r="M18" s="553">
        <f t="shared" si="3"/>
        <v>3.7559155670180535E-3</v>
      </c>
      <c r="N18" s="552">
        <f t="shared" si="5"/>
        <v>79874</v>
      </c>
      <c r="O18" s="553">
        <f t="shared" si="5"/>
        <v>100</v>
      </c>
      <c r="P18" s="554"/>
      <c r="Q18" s="554">
        <f t="shared" si="4"/>
        <v>1.1793698136609279</v>
      </c>
    </row>
    <row r="19" spans="2:25" s="550" customFormat="1" ht="18" customHeight="1" x14ac:dyDescent="0.2">
      <c r="B19" s="532" t="s">
        <v>6</v>
      </c>
      <c r="C19" s="547"/>
      <c r="D19" s="551">
        <f>'41cbenpreGI'!D19</f>
        <v>42987</v>
      </c>
      <c r="F19" s="552">
        <f>'41cbenpreGI'!F19+'41cbenpreGI'!H19+'41cbenpreGI'!J19+'41cbenpreGI'!L19+'41cbenpreGI'!N19</f>
        <v>17606</v>
      </c>
      <c r="G19" s="553">
        <f t="shared" si="0"/>
        <v>31.643840540637694</v>
      </c>
      <c r="H19" s="552">
        <f>'41cbenpreGI'!P19</f>
        <v>6523</v>
      </c>
      <c r="I19" s="553">
        <f>H19*100/$N19</f>
        <v>11.724001581652827</v>
      </c>
      <c r="J19" s="552">
        <f>'41cbenpreGI'!R19</f>
        <v>31471</v>
      </c>
      <c r="K19" s="553">
        <f>J19*100/$N19</f>
        <v>56.56385923289838</v>
      </c>
      <c r="L19" s="552">
        <f>'41cbenpreGI'!T19</f>
        <v>38</v>
      </c>
      <c r="M19" s="553">
        <f t="shared" si="3"/>
        <v>6.8298644811100331E-2</v>
      </c>
      <c r="N19" s="552">
        <f t="shared" si="5"/>
        <v>55638</v>
      </c>
      <c r="O19" s="553">
        <f t="shared" si="5"/>
        <v>99.999999999999986</v>
      </c>
      <c r="P19" s="554"/>
      <c r="Q19" s="554">
        <f t="shared" si="4"/>
        <v>1.2942982762230442</v>
      </c>
    </row>
    <row r="20" spans="2:25" s="550" customFormat="1" ht="18" customHeight="1" x14ac:dyDescent="0.2">
      <c r="B20" s="532" t="s">
        <v>5</v>
      </c>
      <c r="C20" s="547"/>
      <c r="D20" s="551">
        <f>'41cbenpreGI'!D20</f>
        <v>10402</v>
      </c>
      <c r="F20" s="552">
        <f>'41cbenpreGI'!F20+'41cbenpreGI'!H20+'41cbenpreGI'!J20+'41cbenpreGI'!L20+'41cbenpreGI'!N20</f>
        <v>3536</v>
      </c>
      <c r="G20" s="553">
        <f t="shared" si="0"/>
        <v>29.689336691855583</v>
      </c>
      <c r="H20" s="552">
        <f>'41cbenpreGI'!P20</f>
        <v>6544</v>
      </c>
      <c r="I20" s="553">
        <f>H20*100/$N20</f>
        <v>54.945424013434092</v>
      </c>
      <c r="J20" s="552">
        <f>'41cbenpreGI'!R20</f>
        <v>1830</v>
      </c>
      <c r="K20" s="553">
        <f>J20*100/$N20</f>
        <v>15.365239294710328</v>
      </c>
      <c r="L20" s="552">
        <f>'41cbenpreGI'!T20</f>
        <v>0</v>
      </c>
      <c r="M20" s="553">
        <f t="shared" si="3"/>
        <v>0</v>
      </c>
      <c r="N20" s="552">
        <f t="shared" si="5"/>
        <v>11910</v>
      </c>
      <c r="O20" s="553">
        <f t="shared" si="5"/>
        <v>100</v>
      </c>
      <c r="P20" s="554"/>
      <c r="Q20" s="554">
        <f t="shared" si="4"/>
        <v>1.1449721207460104</v>
      </c>
    </row>
    <row r="21" spans="2:25" s="550" customFormat="1" ht="18" customHeight="1" x14ac:dyDescent="0.2">
      <c r="B21" s="532" t="s">
        <v>38</v>
      </c>
      <c r="C21" s="547"/>
      <c r="D21" s="551">
        <f>'41cbenpreGI'!D21</f>
        <v>20582</v>
      </c>
      <c r="F21" s="552">
        <f>'41cbenpreGI'!F21+'41cbenpreGI'!H21+'41cbenpreGI'!J21+'41cbenpreGI'!L21+'41cbenpreGI'!N21</f>
        <v>18858</v>
      </c>
      <c r="G21" s="553">
        <f t="shared" si="0"/>
        <v>70.653029110936274</v>
      </c>
      <c r="H21" s="552">
        <f>'41cbenpreGI'!P21</f>
        <v>2707</v>
      </c>
      <c r="I21" s="553">
        <f>H21*100/$N21</f>
        <v>10.141995429170882</v>
      </c>
      <c r="J21" s="552">
        <f>'41cbenpreGI'!R21</f>
        <v>5123</v>
      </c>
      <c r="K21" s="553">
        <f>J21*100/$N21</f>
        <v>19.193735716159004</v>
      </c>
      <c r="L21" s="552">
        <f>'41cbenpreGI'!T21</f>
        <v>3</v>
      </c>
      <c r="M21" s="553">
        <f t="shared" si="3"/>
        <v>1.1239743733842868E-2</v>
      </c>
      <c r="N21" s="552">
        <f t="shared" si="5"/>
        <v>26691</v>
      </c>
      <c r="O21" s="553">
        <f t="shared" si="5"/>
        <v>99.999999999999986</v>
      </c>
      <c r="P21" s="554"/>
      <c r="Q21" s="554">
        <f t="shared" si="4"/>
        <v>1.296812749003984</v>
      </c>
    </row>
    <row r="22" spans="2:25" s="550" customFormat="1" ht="21" customHeight="1" x14ac:dyDescent="0.2">
      <c r="B22" s="532" t="s">
        <v>45</v>
      </c>
      <c r="C22" s="547"/>
      <c r="D22" s="551">
        <f>'41cbenpreGI'!D22</f>
        <v>46286</v>
      </c>
      <c r="F22" s="552">
        <f>'41cbenpreGI'!F22+'41cbenpreGI'!H22+'41cbenpreGI'!J22+'41cbenpreGI'!L22+'41cbenpreGI'!N22</f>
        <v>47656</v>
      </c>
      <c r="G22" s="553">
        <f t="shared" si="0"/>
        <v>76.130227802805194</v>
      </c>
      <c r="H22" s="552">
        <f>'41cbenpreGI'!P22</f>
        <v>4252</v>
      </c>
      <c r="I22" s="553">
        <f>H22*100/$N22</f>
        <v>6.7925492827246874</v>
      </c>
      <c r="J22" s="552">
        <f>'41cbenpreGI'!R22</f>
        <v>10690</v>
      </c>
      <c r="K22" s="553">
        <f>J22*100/$N22</f>
        <v>17.077222914470109</v>
      </c>
      <c r="L22" s="552">
        <f>'41cbenpreGI'!T22</f>
        <v>0</v>
      </c>
      <c r="M22" s="553">
        <f t="shared" si="3"/>
        <v>0</v>
      </c>
      <c r="N22" s="552">
        <f t="shared" si="5"/>
        <v>62598</v>
      </c>
      <c r="O22" s="553">
        <f t="shared" si="5"/>
        <v>100</v>
      </c>
      <c r="P22" s="554"/>
      <c r="Q22" s="554">
        <f t="shared" si="4"/>
        <v>1.3524175776692737</v>
      </c>
    </row>
    <row r="23" spans="2:25" s="550" customFormat="1" ht="18" customHeight="1" x14ac:dyDescent="0.2">
      <c r="B23" s="532" t="s">
        <v>46</v>
      </c>
      <c r="C23" s="547"/>
      <c r="D23" s="551">
        <f>'41cbenpreGI'!D23</f>
        <v>9932</v>
      </c>
      <c r="F23" s="552">
        <f>'41cbenpreGI'!F23+'41cbenpreGI'!H23+'41cbenpreGI'!J23+'41cbenpreGI'!L23+'41cbenpreGI'!N23</f>
        <v>6022</v>
      </c>
      <c r="G23" s="553">
        <f t="shared" si="0"/>
        <v>48.241608587679245</v>
      </c>
      <c r="H23" s="552">
        <f>'41cbenpreGI'!P23</f>
        <v>126</v>
      </c>
      <c r="I23" s="553">
        <f>H23*100/$N23</f>
        <v>1.0093727469358327</v>
      </c>
      <c r="J23" s="552">
        <f>'41cbenpreGI'!R23</f>
        <v>6334</v>
      </c>
      <c r="K23" s="553">
        <f>J23*100/$N23</f>
        <v>50.741007770567975</v>
      </c>
      <c r="L23" s="552">
        <f>'41cbenpreGI'!T23</f>
        <v>1</v>
      </c>
      <c r="M23" s="553">
        <f t="shared" si="3"/>
        <v>8.010894816951053E-3</v>
      </c>
      <c r="N23" s="552">
        <f t="shared" si="5"/>
        <v>12483</v>
      </c>
      <c r="O23" s="553">
        <f t="shared" si="5"/>
        <v>100</v>
      </c>
      <c r="P23" s="554"/>
      <c r="Q23" s="554">
        <f t="shared" si="4"/>
        <v>1.2568465565847764</v>
      </c>
    </row>
    <row r="24" spans="2:25" s="550" customFormat="1" ht="22.5" customHeight="1" x14ac:dyDescent="0.2">
      <c r="B24" s="532" t="s">
        <v>47</v>
      </c>
      <c r="C24" s="547"/>
      <c r="D24" s="551">
        <f>'41cbenpreGI'!D24</f>
        <v>5995</v>
      </c>
      <c r="F24" s="552">
        <f>'41cbenpreGI'!F24+'41cbenpreGI'!H24+'41cbenpreGI'!J24+'41cbenpreGI'!L24+'41cbenpreGI'!N24</f>
        <v>3149</v>
      </c>
      <c r="G24" s="555">
        <f t="shared" si="0"/>
        <v>36.650372439478588</v>
      </c>
      <c r="H24" s="552">
        <f>'41cbenpreGI'!P24</f>
        <v>688</v>
      </c>
      <c r="I24" s="553">
        <f t="shared" si="1"/>
        <v>8.0074487895716953</v>
      </c>
      <c r="J24" s="552">
        <f>'41cbenpreGI'!R24</f>
        <v>4748</v>
      </c>
      <c r="K24" s="553">
        <f t="shared" si="2"/>
        <v>55.260707635009311</v>
      </c>
      <c r="L24" s="552">
        <f>'41cbenpreGI'!T24</f>
        <v>7</v>
      </c>
      <c r="M24" s="553">
        <f t="shared" si="3"/>
        <v>8.1471135940409681E-2</v>
      </c>
      <c r="N24" s="551">
        <f t="shared" si="5"/>
        <v>8592</v>
      </c>
      <c r="O24" s="553">
        <f t="shared" si="5"/>
        <v>100</v>
      </c>
      <c r="P24" s="554"/>
      <c r="Q24" s="554">
        <f t="shared" si="4"/>
        <v>1.4331943286071727</v>
      </c>
    </row>
    <row r="25" spans="2:25" s="550" customFormat="1" ht="18" customHeight="1" x14ac:dyDescent="0.2">
      <c r="B25" s="532" t="s">
        <v>48</v>
      </c>
      <c r="C25" s="547"/>
      <c r="D25" s="551">
        <f>'41cbenpreGI'!D25</f>
        <v>26229</v>
      </c>
      <c r="F25" s="552">
        <f>'41cbenpreGI'!F25+'41cbenpreGI'!H25+'41cbenpreGI'!J25+'41cbenpreGI'!L25+'41cbenpreGI'!N25</f>
        <v>18625</v>
      </c>
      <c r="G25" s="555">
        <f t="shared" si="0"/>
        <v>52.561027232961763</v>
      </c>
      <c r="H25" s="552">
        <f>'41cbenpreGI'!P25</f>
        <v>41</v>
      </c>
      <c r="I25" s="553">
        <f t="shared" si="1"/>
        <v>0.11570481162692253</v>
      </c>
      <c r="J25" s="552">
        <f>'41cbenpreGI'!R25</f>
        <v>14435</v>
      </c>
      <c r="K25" s="553">
        <f t="shared" si="2"/>
        <v>40.736559898405531</v>
      </c>
      <c r="L25" s="552">
        <f>'41cbenpreGI'!T25</f>
        <v>2334</v>
      </c>
      <c r="M25" s="553">
        <f t="shared" si="3"/>
        <v>6.5867080570057857</v>
      </c>
      <c r="N25" s="551">
        <f t="shared" si="5"/>
        <v>35435</v>
      </c>
      <c r="O25" s="553">
        <f t="shared" si="5"/>
        <v>100</v>
      </c>
      <c r="P25" s="554"/>
      <c r="Q25" s="554">
        <f t="shared" si="4"/>
        <v>1.3509855503450379</v>
      </c>
    </row>
    <row r="26" spans="2:25" s="550" customFormat="1" ht="18" customHeight="1" x14ac:dyDescent="0.2">
      <c r="B26" s="532" t="s">
        <v>49</v>
      </c>
      <c r="C26" s="547"/>
      <c r="D26" s="551">
        <f>'41cbenpreGI'!D26</f>
        <v>2521</v>
      </c>
      <c r="F26" s="552">
        <f>'41cbenpreGI'!F26+'41cbenpreGI'!H26+'41cbenpreGI'!J26+'41cbenpreGI'!L26+'41cbenpreGI'!N26</f>
        <v>3489</v>
      </c>
      <c r="G26" s="555">
        <f t="shared" si="0"/>
        <v>97.078464106844734</v>
      </c>
      <c r="H26" s="552">
        <f>'41cbenpreGI'!P26</f>
        <v>100</v>
      </c>
      <c r="I26" s="553">
        <f t="shared" si="1"/>
        <v>2.7824151363383418</v>
      </c>
      <c r="J26" s="552">
        <f>'41cbenpreGI'!R26</f>
        <v>5</v>
      </c>
      <c r="K26" s="553">
        <f t="shared" si="2"/>
        <v>0.13912075681691707</v>
      </c>
      <c r="L26" s="552">
        <f>'41cbenpreGI'!T26</f>
        <v>0</v>
      </c>
      <c r="M26" s="553">
        <f t="shared" si="3"/>
        <v>0</v>
      </c>
      <c r="N26" s="551">
        <f t="shared" si="5"/>
        <v>3594</v>
      </c>
      <c r="O26" s="553">
        <f t="shared" si="5"/>
        <v>100</v>
      </c>
      <c r="P26" s="554"/>
      <c r="Q26" s="554">
        <f t="shared" si="4"/>
        <v>1.4256247520825069</v>
      </c>
    </row>
    <row r="27" spans="2:25" s="550" customFormat="1" ht="18" customHeight="1" x14ac:dyDescent="0.2">
      <c r="B27" s="532" t="s">
        <v>4</v>
      </c>
      <c r="C27" s="547"/>
      <c r="D27" s="551">
        <f>'41cbenpreGI'!D27</f>
        <v>917</v>
      </c>
      <c r="F27" s="552">
        <f>'41cbenpreGI'!F27+'41cbenpreGI'!H27+'41cbenpreGI'!J27+'41cbenpreGI'!L27+'41cbenpreGI'!N27</f>
        <v>946</v>
      </c>
      <c r="G27" s="555">
        <f t="shared" si="0"/>
        <v>72.657450076804921</v>
      </c>
      <c r="H27" s="552">
        <f>'41cbenpreGI'!P27</f>
        <v>1</v>
      </c>
      <c r="I27" s="553">
        <f t="shared" si="1"/>
        <v>7.6804915514592939E-2</v>
      </c>
      <c r="J27" s="552">
        <f>'41cbenpreGI'!R27</f>
        <v>355</v>
      </c>
      <c r="K27" s="553">
        <f t="shared" si="2"/>
        <v>27.26574500768049</v>
      </c>
      <c r="L27" s="552">
        <f>'41cbenpreGI'!T27</f>
        <v>0</v>
      </c>
      <c r="M27" s="553">
        <f t="shared" si="3"/>
        <v>0</v>
      </c>
      <c r="N27" s="552">
        <f t="shared" si="5"/>
        <v>1302</v>
      </c>
      <c r="O27" s="553">
        <f t="shared" si="5"/>
        <v>100</v>
      </c>
      <c r="P27" s="554"/>
      <c r="Q27" s="554">
        <f t="shared" si="4"/>
        <v>1.4198473282442747</v>
      </c>
    </row>
    <row r="28" spans="2:25" s="550" customFormat="1" ht="8.25" customHeight="1" x14ac:dyDescent="0.2">
      <c r="B28" s="556"/>
      <c r="C28" s="547"/>
      <c r="D28" s="557"/>
      <c r="F28" s="551"/>
      <c r="G28" s="558"/>
      <c r="H28" s="551"/>
      <c r="I28" s="558"/>
      <c r="J28" s="551"/>
      <c r="K28" s="558"/>
      <c r="L28" s="551"/>
      <c r="M28" s="558"/>
      <c r="N28" s="552"/>
      <c r="O28" s="554"/>
      <c r="P28" s="554"/>
      <c r="Q28" s="558"/>
    </row>
    <row r="29" spans="2:25" s="550" customFormat="1" ht="3" customHeight="1" x14ac:dyDescent="0.2">
      <c r="B29" s="546"/>
      <c r="C29" s="547"/>
      <c r="D29" s="559"/>
      <c r="F29" s="560"/>
      <c r="G29" s="560"/>
      <c r="H29" s="560"/>
      <c r="I29" s="560"/>
      <c r="J29" s="560"/>
      <c r="K29" s="560"/>
      <c r="L29" s="560"/>
      <c r="M29" s="560"/>
      <c r="N29" s="533"/>
      <c r="O29" s="560"/>
      <c r="P29" s="560"/>
      <c r="Q29" s="560"/>
    </row>
    <row r="30" spans="2:25" s="550" customFormat="1" ht="20.25" customHeight="1" x14ac:dyDescent="0.2">
      <c r="B30" s="532" t="s">
        <v>3</v>
      </c>
      <c r="C30" s="561"/>
      <c r="D30" s="533">
        <f>SUM(D10:D29)</f>
        <v>419029</v>
      </c>
      <c r="E30" s="562"/>
      <c r="F30" s="533">
        <f>SUM(F10:F27)</f>
        <v>329334</v>
      </c>
      <c r="G30" s="563">
        <f>F30*100/$N30</f>
        <v>59.433589414586343</v>
      </c>
      <c r="H30" s="533">
        <f>SUM(H10:H27)</f>
        <v>53510</v>
      </c>
      <c r="I30" s="563">
        <f>H30*100/$N30</f>
        <v>9.6567356227249999</v>
      </c>
      <c r="J30" s="533">
        <f>SUM(J10:J27)</f>
        <v>168091</v>
      </c>
      <c r="K30" s="563">
        <f>J30*100/$N30</f>
        <v>30.334710288908017</v>
      </c>
      <c r="L30" s="533">
        <f>SUM(L10:L28)</f>
        <v>3186</v>
      </c>
      <c r="M30" s="563">
        <f>L30*100/$N30</f>
        <v>0.57496467378063632</v>
      </c>
      <c r="N30" s="533">
        <f>F30+H30+J30+L30</f>
        <v>554121</v>
      </c>
      <c r="O30" s="563">
        <f>G30+I30+K30+M30</f>
        <v>100</v>
      </c>
      <c r="P30" s="564"/>
      <c r="Q30" s="564">
        <f>(N30/D30)</f>
        <v>1.3223929608690568</v>
      </c>
    </row>
    <row r="31" spans="2:25" s="550" customFormat="1" ht="5.25" customHeight="1" x14ac:dyDescent="0.2">
      <c r="B31" s="532"/>
      <c r="C31" s="561"/>
      <c r="D31" s="533"/>
      <c r="E31" s="562"/>
      <c r="F31" s="533"/>
      <c r="G31" s="564"/>
      <c r="H31" s="533"/>
      <c r="I31" s="564"/>
      <c r="J31" s="533"/>
      <c r="K31" s="564"/>
      <c r="L31" s="533"/>
      <c r="M31" s="564"/>
      <c r="N31" s="533"/>
      <c r="O31" s="564"/>
      <c r="P31" s="533"/>
      <c r="Q31" s="564"/>
      <c r="R31" s="533"/>
      <c r="S31" s="564"/>
      <c r="T31" s="533"/>
      <c r="U31" s="564"/>
      <c r="V31" s="533"/>
      <c r="W31" s="564"/>
      <c r="X31" s="564"/>
      <c r="Y31" s="564"/>
    </row>
    <row r="32" spans="2:25" s="537" customFormat="1" ht="18.75" customHeight="1" x14ac:dyDescent="0.2">
      <c r="B32" s="541" t="s">
        <v>42</v>
      </c>
      <c r="C32" s="565"/>
      <c r="D32" s="565"/>
      <c r="E32" s="565"/>
      <c r="F32" s="565"/>
      <c r="G32" s="565"/>
      <c r="H32" s="565"/>
      <c r="I32" s="565"/>
      <c r="J32" s="565"/>
      <c r="K32" s="565"/>
      <c r="L32" s="565"/>
      <c r="N32" s="565"/>
      <c r="O32" s="565"/>
      <c r="P32" s="565"/>
      <c r="Q32" s="565"/>
      <c r="R32" s="565"/>
      <c r="S32" s="565"/>
      <c r="T32" s="565"/>
      <c r="U32" s="565"/>
      <c r="V32" s="565"/>
      <c r="W32" s="565"/>
    </row>
    <row r="33" spans="2:25" x14ac:dyDescent="0.2">
      <c r="B33" s="181" t="s">
        <v>50</v>
      </c>
      <c r="F33" s="178"/>
      <c r="G33" s="178"/>
      <c r="H33" s="178"/>
      <c r="I33" s="178"/>
      <c r="J33" s="178"/>
      <c r="K33" s="178"/>
      <c r="L33" s="178"/>
      <c r="M33" s="178"/>
      <c r="N33" s="178"/>
      <c r="O33" s="178"/>
      <c r="P33" s="178"/>
      <c r="Q33" s="178"/>
      <c r="R33" s="178"/>
      <c r="S33" s="178"/>
      <c r="T33" s="178"/>
      <c r="U33" s="178"/>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8"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262" customWidth="1"/>
    <col min="2" max="2" width="28.7109375" style="262" customWidth="1"/>
    <col min="3" max="3" width="11.28515625" style="262" bestFit="1" customWidth="1"/>
    <col min="4" max="4" width="10.7109375" style="262" customWidth="1"/>
    <col min="5" max="5" width="0.7109375" style="262" customWidth="1"/>
    <col min="6" max="6" width="12.85546875" style="262" customWidth="1"/>
    <col min="7" max="7" width="7.28515625" style="262" customWidth="1"/>
    <col min="8" max="8" width="0.7109375" style="262" customWidth="1"/>
    <col min="9" max="9" width="10.5703125" style="262" customWidth="1"/>
    <col min="10" max="10" width="8.5703125" style="262" customWidth="1"/>
    <col min="11" max="11" width="9.85546875" style="262" customWidth="1"/>
    <col min="12" max="17" width="11.42578125" style="262"/>
    <col min="18" max="18" width="7.5703125" style="262" customWidth="1"/>
    <col min="19" max="19" width="2.28515625" style="262" customWidth="1"/>
    <col min="20" max="16384" width="11.42578125" style="262"/>
  </cols>
  <sheetData>
    <row r="1" spans="1:259" s="2" customFormat="1" ht="9" customHeight="1" x14ac:dyDescent="0.2">
      <c r="A1" s="202"/>
      <c r="B1" s="203"/>
      <c r="C1" s="203"/>
      <c r="D1" s="203"/>
      <c r="E1" s="204"/>
      <c r="F1" s="202"/>
      <c r="G1" s="202"/>
      <c r="H1" s="204"/>
      <c r="I1" s="202"/>
      <c r="J1" s="202"/>
      <c r="K1" s="265"/>
      <c r="L1" s="265"/>
      <c r="M1" s="265"/>
      <c r="N1" s="265"/>
      <c r="O1" s="202"/>
      <c r="P1" s="202"/>
      <c r="Q1" s="202"/>
      <c r="R1" s="265"/>
      <c r="S1" s="265"/>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2"/>
      <c r="EU1" s="202"/>
      <c r="EV1" s="202"/>
      <c r="EW1" s="202"/>
      <c r="EX1" s="202"/>
      <c r="EY1" s="202"/>
      <c r="EZ1" s="202"/>
      <c r="FA1" s="202"/>
      <c r="FB1" s="202"/>
      <c r="FC1" s="202"/>
      <c r="FD1" s="202"/>
      <c r="FE1" s="202"/>
      <c r="FF1" s="202"/>
      <c r="FG1" s="202"/>
      <c r="FH1" s="202"/>
      <c r="FI1" s="202"/>
      <c r="FJ1" s="202"/>
      <c r="FK1" s="202"/>
      <c r="FL1" s="202"/>
      <c r="FM1" s="202"/>
      <c r="FN1" s="202"/>
      <c r="FO1" s="202"/>
      <c r="FP1" s="202"/>
      <c r="FQ1" s="202"/>
      <c r="FR1" s="202"/>
      <c r="FS1" s="202"/>
      <c r="FT1" s="202"/>
      <c r="FU1" s="202"/>
      <c r="FV1" s="202"/>
      <c r="FW1" s="202"/>
      <c r="FX1" s="202"/>
      <c r="FY1" s="202"/>
      <c r="FZ1" s="202"/>
      <c r="GA1" s="202"/>
      <c r="GB1" s="202"/>
      <c r="GC1" s="202"/>
      <c r="GD1" s="202"/>
      <c r="GE1" s="202"/>
      <c r="GF1" s="202"/>
      <c r="GG1" s="202"/>
      <c r="GH1" s="202"/>
      <c r="GI1" s="202"/>
      <c r="GJ1" s="202"/>
      <c r="GK1" s="202"/>
      <c r="GL1" s="202"/>
      <c r="GM1" s="202"/>
      <c r="GN1" s="202"/>
      <c r="GO1" s="202"/>
      <c r="GP1" s="202"/>
      <c r="GQ1" s="202"/>
      <c r="GR1" s="202"/>
      <c r="GS1" s="202"/>
      <c r="GT1" s="202"/>
      <c r="GU1" s="202"/>
      <c r="GV1" s="202"/>
      <c r="GW1" s="202"/>
      <c r="GX1" s="202"/>
      <c r="GY1" s="202"/>
      <c r="GZ1" s="202"/>
      <c r="HA1" s="202"/>
      <c r="HB1" s="202"/>
      <c r="HC1" s="202"/>
      <c r="HD1" s="202"/>
      <c r="HE1" s="202"/>
      <c r="HF1" s="202"/>
      <c r="HG1" s="202"/>
      <c r="HH1" s="202"/>
      <c r="HI1" s="202"/>
      <c r="HJ1" s="202"/>
      <c r="HK1" s="202"/>
      <c r="HL1" s="202"/>
      <c r="HM1" s="202"/>
      <c r="HN1" s="202"/>
      <c r="HO1" s="202"/>
      <c r="HP1" s="202"/>
      <c r="HQ1" s="202"/>
      <c r="HR1" s="202"/>
      <c r="HS1" s="202"/>
      <c r="HT1" s="202"/>
      <c r="HU1" s="202"/>
      <c r="HV1" s="202"/>
      <c r="HW1" s="202"/>
      <c r="HX1" s="202"/>
      <c r="HY1" s="202"/>
      <c r="HZ1" s="202"/>
      <c r="IA1" s="202"/>
      <c r="IB1" s="202"/>
      <c r="IC1" s="202"/>
      <c r="ID1" s="202"/>
      <c r="IE1" s="202"/>
      <c r="IF1" s="202"/>
      <c r="IG1" s="202"/>
      <c r="IH1" s="202"/>
      <c r="II1" s="202"/>
      <c r="IJ1" s="202"/>
      <c r="IK1" s="202"/>
      <c r="IL1" s="202"/>
      <c r="IM1" s="202"/>
      <c r="IN1" s="202"/>
      <c r="IO1" s="202"/>
      <c r="IP1" s="202"/>
      <c r="IQ1" s="202"/>
      <c r="IR1" s="202"/>
      <c r="IS1" s="202"/>
      <c r="IT1" s="202"/>
      <c r="IU1" s="202"/>
      <c r="IV1" s="202"/>
      <c r="IW1" s="202"/>
      <c r="IX1" s="202"/>
      <c r="IY1" s="202"/>
    </row>
    <row r="2" spans="1:259" s="44" customFormat="1" ht="49.5" customHeight="1" x14ac:dyDescent="0.2">
      <c r="A2" s="206"/>
      <c r="B2" s="266"/>
      <c r="C2" s="266"/>
      <c r="D2" s="266"/>
      <c r="E2" s="266"/>
      <c r="F2" s="266"/>
      <c r="G2" s="266"/>
      <c r="H2" s="266"/>
      <c r="I2" s="206"/>
      <c r="J2" s="206"/>
      <c r="K2" s="265"/>
      <c r="L2" s="265"/>
      <c r="M2" s="265"/>
      <c r="N2" s="265"/>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c r="IX2" s="206"/>
      <c r="IY2" s="206"/>
    </row>
    <row r="3" spans="1:259" s="7" customFormat="1" ht="6.95" customHeight="1" x14ac:dyDescent="0.2">
      <c r="A3" s="209"/>
      <c r="B3" s="1055"/>
      <c r="C3" s="1055"/>
      <c r="D3" s="1055"/>
      <c r="E3" s="1055"/>
      <c r="F3" s="1055"/>
      <c r="G3" s="1055"/>
      <c r="H3" s="1055"/>
      <c r="I3" s="209"/>
      <c r="J3" s="209"/>
      <c r="K3" s="265"/>
      <c r="L3" s="265"/>
      <c r="M3" s="265"/>
      <c r="N3" s="265"/>
      <c r="O3" s="209"/>
      <c r="P3" s="209"/>
      <c r="Q3" s="209"/>
      <c r="R3" s="206"/>
      <c r="S3" s="206"/>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c r="IX3" s="209"/>
      <c r="IY3" s="209"/>
    </row>
    <row r="4" spans="1:259" s="7" customFormat="1" ht="41.25" customHeight="1" x14ac:dyDescent="0.2">
      <c r="A4" s="1121" t="s">
        <v>433</v>
      </c>
      <c r="B4" s="1121"/>
      <c r="C4" s="1121"/>
      <c r="D4" s="1121"/>
      <c r="E4" s="1121"/>
      <c r="F4" s="1121"/>
      <c r="G4" s="1121"/>
      <c r="H4" s="1121"/>
      <c r="I4" s="1121"/>
      <c r="J4" s="1121"/>
      <c r="K4" s="1121"/>
      <c r="L4" s="1121"/>
      <c r="M4" s="1121"/>
      <c r="N4" s="1121"/>
      <c r="O4" s="1121"/>
      <c r="P4" s="1121"/>
      <c r="Q4" s="1121"/>
      <c r="R4" s="267"/>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209"/>
      <c r="EQ4" s="209"/>
      <c r="ER4" s="209"/>
      <c r="ES4" s="209"/>
      <c r="ET4" s="209"/>
      <c r="EU4" s="209"/>
      <c r="EV4" s="209"/>
      <c r="EW4" s="209"/>
      <c r="EX4" s="209"/>
      <c r="EY4" s="209"/>
      <c r="EZ4" s="209"/>
      <c r="FA4" s="209"/>
      <c r="FB4" s="209"/>
      <c r="FC4" s="209"/>
      <c r="FD4" s="209"/>
      <c r="FE4" s="209"/>
      <c r="FF4" s="209"/>
      <c r="FG4" s="209"/>
      <c r="FH4" s="209"/>
      <c r="FI4" s="209"/>
      <c r="FJ4" s="209"/>
      <c r="FK4" s="209"/>
      <c r="FL4" s="209"/>
      <c r="FM4" s="209"/>
      <c r="FN4" s="209"/>
      <c r="FO4" s="209"/>
      <c r="FP4" s="209"/>
      <c r="FQ4" s="209"/>
      <c r="FR4" s="209"/>
      <c r="FS4" s="209"/>
      <c r="FT4" s="209"/>
      <c r="FU4" s="209"/>
      <c r="FV4" s="209"/>
      <c r="FW4" s="209"/>
      <c r="FX4" s="209"/>
      <c r="FY4" s="209"/>
      <c r="FZ4" s="209"/>
      <c r="GA4" s="209"/>
      <c r="GB4" s="209"/>
      <c r="GC4" s="209"/>
      <c r="GD4" s="209"/>
      <c r="GE4" s="209"/>
      <c r="GF4" s="209"/>
      <c r="GG4" s="209"/>
      <c r="GH4" s="209"/>
      <c r="GI4" s="209"/>
      <c r="GJ4" s="209"/>
      <c r="GK4" s="209"/>
      <c r="GL4" s="209"/>
      <c r="GM4" s="209"/>
      <c r="GN4" s="209"/>
      <c r="GO4" s="209"/>
      <c r="GP4" s="209"/>
      <c r="GQ4" s="209"/>
      <c r="GR4" s="209"/>
      <c r="GS4" s="209"/>
      <c r="GT4" s="209"/>
      <c r="GU4" s="209"/>
      <c r="GV4" s="209"/>
      <c r="GW4" s="209"/>
      <c r="GX4" s="209"/>
      <c r="GY4" s="209"/>
      <c r="GZ4" s="209"/>
      <c r="HA4" s="209"/>
      <c r="HB4" s="209"/>
      <c r="HC4" s="209"/>
      <c r="HD4" s="209"/>
      <c r="HE4" s="209"/>
      <c r="HF4" s="209"/>
      <c r="HG4" s="209"/>
      <c r="HH4" s="209"/>
      <c r="HI4" s="209"/>
      <c r="HJ4" s="209"/>
      <c r="HK4" s="209"/>
      <c r="HL4" s="209"/>
      <c r="HM4" s="209"/>
      <c r="HN4" s="209"/>
      <c r="HO4" s="209"/>
      <c r="HP4" s="209"/>
      <c r="HQ4" s="209"/>
      <c r="HR4" s="209"/>
      <c r="HS4" s="209"/>
      <c r="HT4" s="209"/>
      <c r="HU4" s="209"/>
      <c r="HV4" s="209"/>
      <c r="HW4" s="209"/>
      <c r="HX4" s="209"/>
      <c r="HY4" s="209"/>
      <c r="HZ4" s="209"/>
      <c r="IA4" s="209"/>
      <c r="IB4" s="209"/>
      <c r="IC4" s="209"/>
      <c r="ID4" s="209"/>
      <c r="IE4" s="209"/>
      <c r="IF4" s="209"/>
      <c r="IG4" s="209"/>
      <c r="IH4" s="209"/>
      <c r="II4" s="209"/>
      <c r="IJ4" s="209"/>
      <c r="IK4" s="209"/>
      <c r="IL4" s="209"/>
      <c r="IM4" s="209"/>
      <c r="IN4" s="209"/>
      <c r="IO4" s="209"/>
      <c r="IP4" s="209"/>
      <c r="IQ4" s="209"/>
      <c r="IR4" s="209"/>
      <c r="IS4" s="209"/>
      <c r="IT4" s="209"/>
      <c r="IU4" s="209"/>
      <c r="IV4" s="209"/>
      <c r="IW4" s="209"/>
      <c r="IX4" s="209"/>
      <c r="IY4" s="209"/>
    </row>
    <row r="5" spans="1:259" s="7" customFormat="1" ht="12" customHeight="1" x14ac:dyDescent="0.2">
      <c r="A5" s="209"/>
      <c r="B5" s="1056" t="str">
        <f>porsaad!B6</f>
        <v>Situación a 31 de diciembre de 2022</v>
      </c>
      <c r="C5" s="1056"/>
      <c r="D5" s="1056"/>
      <c r="E5" s="1056"/>
      <c r="F5" s="1056"/>
      <c r="G5" s="1056"/>
      <c r="H5" s="1056"/>
      <c r="I5" s="1056"/>
      <c r="J5" s="1056"/>
      <c r="K5" s="1056"/>
      <c r="L5" s="1056"/>
      <c r="M5" s="1056"/>
      <c r="N5" s="1056"/>
      <c r="O5" s="1056"/>
      <c r="P5" s="1056"/>
      <c r="Q5" s="1056"/>
      <c r="R5" s="91"/>
      <c r="S5" s="91"/>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9"/>
      <c r="EJ5" s="209"/>
      <c r="EK5" s="209"/>
      <c r="EL5" s="209"/>
      <c r="EM5" s="209"/>
      <c r="EN5" s="209"/>
      <c r="EO5" s="209"/>
      <c r="EP5" s="209"/>
      <c r="EQ5" s="209"/>
      <c r="ER5" s="209"/>
      <c r="ES5" s="209"/>
      <c r="ET5" s="209"/>
      <c r="EU5" s="209"/>
      <c r="EV5" s="209"/>
      <c r="EW5" s="209"/>
      <c r="EX5" s="209"/>
      <c r="EY5" s="209"/>
      <c r="EZ5" s="209"/>
      <c r="FA5" s="209"/>
      <c r="FB5" s="209"/>
      <c r="FC5" s="209"/>
      <c r="FD5" s="209"/>
      <c r="FE5" s="209"/>
      <c r="FF5" s="209"/>
      <c r="FG5" s="209"/>
      <c r="FH5" s="209"/>
      <c r="FI5" s="209"/>
      <c r="FJ5" s="209"/>
      <c r="FK5" s="209"/>
      <c r="FL5" s="209"/>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209"/>
      <c r="HA5" s="209"/>
      <c r="HB5" s="209"/>
      <c r="HC5" s="209"/>
      <c r="HD5" s="209"/>
      <c r="HE5" s="209"/>
      <c r="HF5" s="209"/>
      <c r="HG5" s="209"/>
      <c r="HH5" s="209"/>
      <c r="HI5" s="209"/>
      <c r="HJ5" s="209"/>
      <c r="HK5" s="209"/>
      <c r="HL5" s="209"/>
      <c r="HM5" s="209"/>
      <c r="HN5" s="209"/>
      <c r="HO5" s="209"/>
      <c r="HP5" s="209"/>
      <c r="HQ5" s="209"/>
      <c r="HR5" s="209"/>
      <c r="HS5" s="209"/>
      <c r="HT5" s="209"/>
      <c r="HU5" s="209"/>
      <c r="HV5" s="209"/>
      <c r="HW5" s="209"/>
      <c r="HX5" s="209"/>
      <c r="HY5" s="209"/>
      <c r="HZ5" s="209"/>
      <c r="IA5" s="209"/>
      <c r="IB5" s="209"/>
      <c r="IC5" s="209"/>
      <c r="ID5" s="209"/>
      <c r="IE5" s="209"/>
      <c r="IF5" s="209"/>
      <c r="IG5" s="209"/>
      <c r="IH5" s="209"/>
      <c r="II5" s="209"/>
      <c r="IJ5" s="209"/>
      <c r="IK5" s="209"/>
      <c r="IL5" s="209"/>
      <c r="IM5" s="209"/>
      <c r="IN5" s="209"/>
      <c r="IO5" s="209"/>
      <c r="IP5" s="209"/>
      <c r="IQ5" s="209"/>
      <c r="IR5" s="209"/>
      <c r="IS5" s="209"/>
      <c r="IT5" s="209"/>
      <c r="IU5" s="209"/>
      <c r="IV5" s="209"/>
      <c r="IW5" s="209"/>
      <c r="IX5" s="209"/>
      <c r="IY5" s="209"/>
    </row>
    <row r="6" spans="1:259" s="7" customFormat="1" ht="6.95" customHeight="1" x14ac:dyDescent="0.2">
      <c r="A6" s="209"/>
      <c r="B6" s="209"/>
      <c r="C6" s="209"/>
      <c r="D6" s="209"/>
      <c r="E6" s="209"/>
      <c r="F6" s="209"/>
      <c r="G6" s="209"/>
      <c r="H6" s="209"/>
      <c r="I6" s="209"/>
      <c r="J6" s="209"/>
      <c r="K6" s="209"/>
      <c r="L6" s="268"/>
      <c r="M6" s="268"/>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209"/>
      <c r="DU6" s="209"/>
      <c r="DV6" s="209"/>
      <c r="DW6" s="209"/>
      <c r="DX6" s="209"/>
      <c r="DY6" s="209"/>
      <c r="DZ6" s="209"/>
      <c r="EA6" s="209"/>
      <c r="EB6" s="209"/>
      <c r="EC6" s="209"/>
      <c r="ED6" s="209"/>
      <c r="EE6" s="209"/>
      <c r="EF6" s="209"/>
      <c r="EG6" s="209"/>
      <c r="EH6" s="209"/>
      <c r="EI6" s="209"/>
      <c r="EJ6" s="209"/>
      <c r="EK6" s="209"/>
      <c r="EL6" s="209"/>
      <c r="EM6" s="209"/>
      <c r="EN6" s="209"/>
      <c r="EO6" s="209"/>
      <c r="EP6" s="209"/>
      <c r="EQ6" s="209"/>
      <c r="ER6" s="209"/>
      <c r="ES6" s="209"/>
      <c r="ET6" s="209"/>
      <c r="EU6" s="209"/>
      <c r="EV6" s="209"/>
      <c r="EW6" s="209"/>
      <c r="EX6" s="209"/>
      <c r="EY6" s="209"/>
      <c r="EZ6" s="209"/>
      <c r="FA6" s="209"/>
      <c r="FB6" s="209"/>
      <c r="FC6" s="209"/>
      <c r="FD6" s="209"/>
      <c r="FE6" s="209"/>
      <c r="FF6" s="209"/>
      <c r="FG6" s="209"/>
      <c r="FH6" s="209"/>
      <c r="FI6" s="209"/>
      <c r="FJ6" s="209"/>
      <c r="FK6" s="209"/>
      <c r="FL6" s="209"/>
      <c r="FM6" s="209"/>
      <c r="FN6" s="209"/>
      <c r="FO6" s="209"/>
      <c r="FP6" s="209"/>
      <c r="FQ6" s="209"/>
      <c r="FR6" s="209"/>
      <c r="FS6" s="209"/>
      <c r="FT6" s="209"/>
      <c r="FU6" s="209"/>
      <c r="FV6" s="209"/>
      <c r="FW6" s="209"/>
      <c r="FX6" s="209"/>
      <c r="FY6" s="209"/>
      <c r="FZ6" s="209"/>
      <c r="GA6" s="209"/>
      <c r="GB6" s="209"/>
      <c r="GC6" s="209"/>
      <c r="GD6" s="209"/>
      <c r="GE6" s="209"/>
      <c r="GF6" s="209"/>
      <c r="GG6" s="209"/>
      <c r="GH6" s="209"/>
      <c r="GI6" s="209"/>
      <c r="GJ6" s="209"/>
      <c r="GK6" s="209"/>
      <c r="GL6" s="209"/>
      <c r="GM6" s="209"/>
      <c r="GN6" s="209"/>
      <c r="GO6" s="209"/>
      <c r="GP6" s="209"/>
      <c r="GQ6" s="209"/>
      <c r="GR6" s="209"/>
      <c r="GS6" s="209"/>
      <c r="GT6" s="209"/>
      <c r="GU6" s="209"/>
      <c r="GV6" s="209"/>
      <c r="GW6" s="209"/>
      <c r="GX6" s="209"/>
      <c r="GY6" s="209"/>
      <c r="GZ6" s="209"/>
      <c r="HA6" s="209"/>
      <c r="HB6" s="209"/>
      <c r="HC6" s="209"/>
      <c r="HD6" s="209"/>
      <c r="HE6" s="209"/>
      <c r="HF6" s="209"/>
      <c r="HG6" s="209"/>
      <c r="HH6" s="209"/>
      <c r="HI6" s="209"/>
      <c r="HJ6" s="209"/>
      <c r="HK6" s="209"/>
      <c r="HL6" s="209"/>
      <c r="HM6" s="209"/>
      <c r="HN6" s="209"/>
      <c r="HO6" s="209"/>
      <c r="HP6" s="209"/>
      <c r="HQ6" s="209"/>
      <c r="HR6" s="209"/>
      <c r="HS6" s="209"/>
      <c r="HT6" s="209"/>
      <c r="HU6" s="209"/>
      <c r="HV6" s="209"/>
      <c r="HW6" s="209"/>
      <c r="HX6" s="209"/>
      <c r="HY6" s="209"/>
      <c r="HZ6" s="209"/>
      <c r="IA6" s="209"/>
      <c r="IB6" s="209"/>
      <c r="IC6" s="209"/>
      <c r="ID6" s="209"/>
      <c r="IE6" s="209"/>
      <c r="IF6" s="209"/>
      <c r="IG6" s="209"/>
      <c r="IH6" s="209"/>
      <c r="II6" s="209"/>
      <c r="IJ6" s="209"/>
      <c r="IK6" s="209"/>
      <c r="IL6" s="209"/>
      <c r="IM6" s="209"/>
      <c r="IN6" s="209"/>
      <c r="IO6" s="209"/>
      <c r="IP6" s="209"/>
      <c r="IQ6" s="209"/>
      <c r="IR6" s="209"/>
      <c r="IS6" s="209"/>
      <c r="IT6" s="209"/>
      <c r="IU6" s="209"/>
      <c r="IV6" s="209"/>
      <c r="IW6" s="209"/>
      <c r="IX6" s="209"/>
      <c r="IY6" s="209"/>
    </row>
    <row r="7" spans="1:259" s="7" customFormat="1" ht="4.5" customHeight="1" x14ac:dyDescent="0.2">
      <c r="A7" s="209"/>
      <c r="B7" s="209"/>
      <c r="C7" s="209"/>
      <c r="D7" s="209"/>
      <c r="E7" s="209"/>
      <c r="F7" s="209"/>
      <c r="G7" s="209"/>
      <c r="H7" s="209"/>
      <c r="I7" s="209"/>
      <c r="J7" s="209"/>
      <c r="K7" s="209"/>
      <c r="L7" s="269"/>
      <c r="M7" s="269"/>
      <c r="N7" s="214"/>
      <c r="O7" s="214"/>
      <c r="P7" s="214"/>
      <c r="Q7" s="214"/>
      <c r="R7" s="212"/>
      <c r="S7" s="212"/>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09"/>
      <c r="GD7" s="209"/>
      <c r="GE7" s="209"/>
      <c r="GF7" s="209"/>
      <c r="GG7" s="209"/>
      <c r="GH7" s="209"/>
      <c r="GI7" s="209"/>
      <c r="GJ7" s="209"/>
      <c r="GK7" s="209"/>
      <c r="GL7" s="209"/>
      <c r="GM7" s="209"/>
      <c r="GN7" s="209"/>
      <c r="GO7" s="209"/>
      <c r="GP7" s="209"/>
      <c r="GQ7" s="209"/>
      <c r="GR7" s="209"/>
      <c r="GS7" s="209"/>
      <c r="GT7" s="209"/>
      <c r="GU7" s="209"/>
      <c r="GV7" s="209"/>
      <c r="GW7" s="209"/>
      <c r="GX7" s="209"/>
      <c r="GY7" s="209"/>
      <c r="GZ7" s="209"/>
      <c r="HA7" s="209"/>
      <c r="HB7" s="209"/>
      <c r="HC7" s="209"/>
      <c r="HD7" s="209"/>
      <c r="HE7" s="209"/>
      <c r="HF7" s="209"/>
      <c r="HG7" s="209"/>
      <c r="HH7" s="209"/>
      <c r="HI7" s="209"/>
      <c r="HJ7" s="209"/>
      <c r="HK7" s="209"/>
      <c r="HL7" s="209"/>
      <c r="HM7" s="209"/>
      <c r="HN7" s="209"/>
      <c r="HO7" s="209"/>
      <c r="HP7" s="209"/>
      <c r="HQ7" s="209"/>
      <c r="HR7" s="209"/>
      <c r="HS7" s="209"/>
      <c r="HT7" s="209"/>
      <c r="HU7" s="209"/>
      <c r="HV7" s="209"/>
      <c r="HW7" s="209"/>
      <c r="HX7" s="209"/>
      <c r="HY7" s="209"/>
      <c r="HZ7" s="209"/>
      <c r="IA7" s="209"/>
      <c r="IB7" s="209"/>
      <c r="IC7" s="209"/>
      <c r="ID7" s="209"/>
      <c r="IE7" s="209"/>
      <c r="IF7" s="209"/>
      <c r="IG7" s="209"/>
      <c r="IH7" s="209"/>
      <c r="II7" s="209"/>
      <c r="IJ7" s="209"/>
      <c r="IK7" s="209"/>
      <c r="IL7" s="209"/>
      <c r="IM7" s="209"/>
      <c r="IN7" s="209"/>
      <c r="IO7" s="209"/>
      <c r="IP7" s="209"/>
      <c r="IQ7" s="209"/>
      <c r="IR7" s="209"/>
      <c r="IS7" s="209"/>
      <c r="IT7" s="209"/>
      <c r="IU7" s="209"/>
      <c r="IV7" s="209"/>
      <c r="IW7" s="209"/>
      <c r="IX7" s="209"/>
      <c r="IY7" s="209"/>
    </row>
    <row r="8" spans="1:259" s="7" customFormat="1" ht="52.5" customHeight="1" x14ac:dyDescent="0.2">
      <c r="A8" s="209"/>
      <c r="B8" s="211" t="s">
        <v>15</v>
      </c>
      <c r="C8" s="1066" t="s">
        <v>115</v>
      </c>
      <c r="D8" s="1065"/>
      <c r="E8" s="212"/>
      <c r="F8" s="1066" t="s">
        <v>116</v>
      </c>
      <c r="G8" s="1065"/>
      <c r="H8" s="212"/>
      <c r="I8" s="1066" t="s">
        <v>262</v>
      </c>
      <c r="J8" s="1064"/>
      <c r="K8" s="1065"/>
      <c r="L8" s="270"/>
      <c r="M8" s="270"/>
      <c r="N8" s="220"/>
      <c r="O8" s="220"/>
      <c r="P8" s="220"/>
      <c r="Q8" s="220"/>
      <c r="R8" s="217"/>
      <c r="S8" s="217"/>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c r="IR8" s="209"/>
      <c r="IS8" s="209"/>
      <c r="IT8" s="209"/>
      <c r="IU8" s="209"/>
      <c r="IV8" s="209"/>
      <c r="IW8" s="209"/>
      <c r="IX8" s="209"/>
      <c r="IY8" s="209"/>
    </row>
    <row r="9" spans="1:259" s="124" customFormat="1" ht="30.75" customHeight="1" x14ac:dyDescent="0.2">
      <c r="A9" s="271"/>
      <c r="B9" s="216"/>
      <c r="C9" s="218" t="s">
        <v>12</v>
      </c>
      <c r="D9" s="219" t="s">
        <v>13</v>
      </c>
      <c r="E9" s="217"/>
      <c r="F9" s="218" t="s">
        <v>12</v>
      </c>
      <c r="G9" s="272" t="s">
        <v>13</v>
      </c>
      <c r="H9" s="217"/>
      <c r="I9" s="218" t="s">
        <v>12</v>
      </c>
      <c r="J9" s="409" t="s">
        <v>119</v>
      </c>
      <c r="K9" s="219" t="s">
        <v>118</v>
      </c>
      <c r="L9" s="273"/>
      <c r="M9" s="273"/>
      <c r="N9" s="224"/>
      <c r="O9" s="224"/>
      <c r="P9" s="224"/>
      <c r="Q9" s="224"/>
      <c r="R9" s="224"/>
      <c r="S9" s="224"/>
      <c r="T9" s="271"/>
      <c r="U9" s="271"/>
      <c r="V9" s="271"/>
      <c r="W9" s="271"/>
      <c r="X9" s="271"/>
      <c r="Y9" s="271"/>
      <c r="Z9" s="271"/>
      <c r="AA9" s="271"/>
      <c r="AB9" s="271"/>
      <c r="AC9" s="271"/>
      <c r="AD9" s="271"/>
      <c r="AE9" s="271"/>
      <c r="AF9" s="271"/>
      <c r="AG9" s="271"/>
      <c r="AH9" s="271"/>
      <c r="AI9" s="271"/>
      <c r="AJ9" s="271"/>
      <c r="AK9" s="271"/>
      <c r="AL9" s="271"/>
      <c r="AM9" s="271"/>
      <c r="AN9" s="271"/>
      <c r="AO9" s="271"/>
      <c r="AP9" s="271"/>
      <c r="AQ9" s="271"/>
      <c r="AR9" s="271"/>
      <c r="AS9" s="271"/>
      <c r="AT9" s="271"/>
      <c r="AU9" s="271"/>
      <c r="AV9" s="271"/>
      <c r="AW9" s="271"/>
      <c r="AX9" s="271"/>
      <c r="AY9" s="271"/>
      <c r="AZ9" s="271"/>
      <c r="BA9" s="271"/>
      <c r="BB9" s="271"/>
      <c r="BC9" s="271"/>
      <c r="BD9" s="271"/>
      <c r="BE9" s="271"/>
      <c r="BF9" s="271"/>
      <c r="BG9" s="271"/>
      <c r="BH9" s="271"/>
      <c r="BI9" s="271"/>
      <c r="BJ9" s="271"/>
      <c r="BK9" s="271"/>
      <c r="BL9" s="271"/>
      <c r="BM9" s="271"/>
      <c r="BN9" s="271"/>
      <c r="BO9" s="271"/>
      <c r="BP9" s="271"/>
      <c r="BQ9" s="271"/>
      <c r="BR9" s="271"/>
      <c r="BS9" s="271"/>
      <c r="BT9" s="271"/>
      <c r="BU9" s="271"/>
      <c r="BV9" s="271"/>
      <c r="BW9" s="271"/>
      <c r="BX9" s="271"/>
      <c r="BY9" s="271"/>
      <c r="BZ9" s="271"/>
      <c r="CA9" s="271"/>
      <c r="CB9" s="271"/>
      <c r="CC9" s="271"/>
      <c r="CD9" s="271"/>
      <c r="CE9" s="271"/>
      <c r="CF9" s="271"/>
      <c r="CG9" s="271"/>
      <c r="CH9" s="27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1"/>
      <c r="DL9" s="271"/>
      <c r="DM9" s="271"/>
      <c r="DN9" s="271"/>
      <c r="DO9" s="271"/>
      <c r="DP9" s="271"/>
      <c r="DQ9" s="271"/>
      <c r="DR9" s="271"/>
      <c r="DS9" s="271"/>
      <c r="DT9" s="271"/>
      <c r="DU9" s="271"/>
      <c r="DV9" s="271"/>
      <c r="DW9" s="271"/>
      <c r="DX9" s="271"/>
      <c r="DY9" s="271"/>
      <c r="DZ9" s="271"/>
      <c r="EA9" s="271"/>
      <c r="EB9" s="271"/>
      <c r="EC9" s="271"/>
      <c r="ED9" s="271"/>
      <c r="EE9" s="271"/>
      <c r="EF9" s="271"/>
      <c r="EG9" s="271"/>
      <c r="EH9" s="271"/>
      <c r="EI9" s="271"/>
      <c r="EJ9" s="271"/>
      <c r="EK9" s="271"/>
      <c r="EL9" s="271"/>
      <c r="EM9" s="271"/>
      <c r="EN9" s="271"/>
      <c r="EO9" s="271"/>
      <c r="EP9" s="271"/>
      <c r="EQ9" s="271"/>
      <c r="ER9" s="271"/>
      <c r="ES9" s="271"/>
      <c r="ET9" s="271"/>
      <c r="EU9" s="271"/>
      <c r="EV9" s="271"/>
      <c r="EW9" s="271"/>
      <c r="EX9" s="271"/>
      <c r="EY9" s="271"/>
      <c r="EZ9" s="271"/>
      <c r="FA9" s="271"/>
      <c r="FB9" s="271"/>
      <c r="FC9" s="271"/>
      <c r="FD9" s="271"/>
      <c r="FE9" s="271"/>
      <c r="FF9" s="271"/>
      <c r="FG9" s="271"/>
      <c r="FH9" s="271"/>
      <c r="FI9" s="271"/>
      <c r="FJ9" s="271"/>
      <c r="FK9" s="271"/>
      <c r="FL9" s="271"/>
      <c r="FM9" s="271"/>
      <c r="FN9" s="271"/>
      <c r="FO9" s="271"/>
      <c r="FP9" s="271"/>
      <c r="FQ9" s="271"/>
      <c r="FR9" s="271"/>
      <c r="FS9" s="271"/>
      <c r="FT9" s="271"/>
      <c r="FU9" s="271"/>
      <c r="FV9" s="271"/>
      <c r="FW9" s="271"/>
      <c r="FX9" s="271"/>
      <c r="FY9" s="271"/>
      <c r="FZ9" s="271"/>
      <c r="GA9" s="271"/>
      <c r="GB9" s="271"/>
      <c r="GC9" s="271"/>
      <c r="GD9" s="271"/>
      <c r="GE9" s="271"/>
      <c r="GF9" s="271"/>
      <c r="GG9" s="271"/>
      <c r="GH9" s="271"/>
      <c r="GI9" s="271"/>
      <c r="GJ9" s="271"/>
      <c r="GK9" s="271"/>
      <c r="GL9" s="271"/>
      <c r="GM9" s="271"/>
      <c r="GN9" s="271"/>
      <c r="GO9" s="271"/>
      <c r="GP9" s="271"/>
      <c r="GQ9" s="271"/>
      <c r="GR9" s="271"/>
      <c r="GS9" s="271"/>
      <c r="GT9" s="271"/>
      <c r="GU9" s="271"/>
      <c r="GV9" s="271"/>
      <c r="GW9" s="271"/>
      <c r="GX9" s="271"/>
      <c r="GY9" s="271"/>
      <c r="GZ9" s="271"/>
      <c r="HA9" s="271"/>
      <c r="HB9" s="271"/>
      <c r="HC9" s="271"/>
      <c r="HD9" s="271"/>
      <c r="HE9" s="271"/>
      <c r="HF9" s="271"/>
      <c r="HG9" s="271"/>
      <c r="HH9" s="271"/>
      <c r="HI9" s="271"/>
      <c r="HJ9" s="271"/>
      <c r="HK9" s="271"/>
      <c r="HL9" s="271"/>
      <c r="HM9" s="271"/>
      <c r="HN9" s="271"/>
      <c r="HO9" s="271"/>
      <c r="HP9" s="271"/>
      <c r="HQ9" s="271"/>
      <c r="HR9" s="271"/>
      <c r="HS9" s="271"/>
      <c r="HT9" s="271"/>
      <c r="HU9" s="271"/>
      <c r="HV9" s="271"/>
      <c r="HW9" s="271"/>
      <c r="HX9" s="271"/>
      <c r="HY9" s="271"/>
      <c r="HZ9" s="271"/>
      <c r="IA9" s="271"/>
      <c r="IB9" s="271"/>
      <c r="IC9" s="271"/>
      <c r="ID9" s="271"/>
      <c r="IE9" s="271"/>
      <c r="IF9" s="271"/>
      <c r="IG9" s="271"/>
      <c r="IH9" s="271"/>
      <c r="II9" s="271"/>
      <c r="IJ9" s="271"/>
      <c r="IK9" s="271"/>
      <c r="IL9" s="271"/>
      <c r="IM9" s="271"/>
      <c r="IN9" s="271"/>
      <c r="IO9" s="271"/>
      <c r="IP9" s="271"/>
      <c r="IQ9" s="271"/>
      <c r="IR9" s="271"/>
      <c r="IS9" s="271"/>
      <c r="IT9" s="271"/>
      <c r="IU9" s="271"/>
      <c r="IV9" s="271"/>
      <c r="IW9" s="271"/>
      <c r="IX9" s="271"/>
      <c r="IY9" s="271"/>
    </row>
    <row r="10" spans="1:259" s="39" customFormat="1" ht="7.5" customHeight="1" x14ac:dyDescent="0.2">
      <c r="A10" s="217"/>
      <c r="B10" s="220"/>
      <c r="C10" s="222"/>
      <c r="D10" s="222"/>
      <c r="E10" s="220"/>
      <c r="F10" s="220"/>
      <c r="G10" s="220"/>
      <c r="H10" s="220"/>
      <c r="I10" s="220"/>
      <c r="J10" s="220"/>
      <c r="K10" s="220"/>
      <c r="L10" s="274"/>
      <c r="M10" s="275"/>
      <c r="N10" s="233"/>
      <c r="O10" s="233"/>
      <c r="P10" s="233"/>
      <c r="Q10" s="233"/>
      <c r="R10" s="276"/>
      <c r="S10" s="276"/>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c r="HV10" s="217"/>
      <c r="HW10" s="217"/>
      <c r="HX10" s="217"/>
      <c r="HY10" s="217"/>
      <c r="HZ10" s="217"/>
      <c r="IA10" s="217"/>
      <c r="IB10" s="217"/>
      <c r="IC10" s="217"/>
      <c r="ID10" s="217"/>
      <c r="IE10" s="217"/>
      <c r="IF10" s="217"/>
      <c r="IG10" s="217"/>
      <c r="IH10" s="217"/>
      <c r="II10" s="217"/>
      <c r="IJ10" s="217"/>
      <c r="IK10" s="217"/>
      <c r="IL10" s="217"/>
      <c r="IM10" s="217"/>
      <c r="IN10" s="217"/>
      <c r="IO10" s="217"/>
      <c r="IP10" s="217"/>
      <c r="IQ10" s="217"/>
      <c r="IR10" s="217"/>
      <c r="IS10" s="217"/>
      <c r="IT10" s="217"/>
      <c r="IU10" s="217"/>
      <c r="IV10" s="217"/>
      <c r="IW10" s="217"/>
      <c r="IX10" s="217"/>
      <c r="IY10" s="217"/>
    </row>
    <row r="11" spans="1:259" s="27" customFormat="1" ht="18" customHeight="1" x14ac:dyDescent="0.2">
      <c r="A11" s="223"/>
      <c r="B11" s="226" t="s">
        <v>11</v>
      </c>
      <c r="C11" s="405">
        <v>8472407</v>
      </c>
      <c r="D11" s="186">
        <v>17.879894203889844</v>
      </c>
      <c r="E11" s="277"/>
      <c r="F11" s="228">
        <v>1055830</v>
      </c>
      <c r="G11" s="229">
        <v>16.278233638280728</v>
      </c>
      <c r="H11" s="277"/>
      <c r="I11" s="278">
        <v>270632</v>
      </c>
      <c r="J11" s="413">
        <f>I11*100/C11</f>
        <v>3.1942752514132051</v>
      </c>
      <c r="K11" s="229">
        <f>I11*100/F11</f>
        <v>25.632156691891687</v>
      </c>
      <c r="L11" s="279"/>
      <c r="M11" s="279">
        <f>_xlfn.RANK.EQ(K11,K$11:K$31,0)</f>
        <v>2</v>
      </c>
      <c r="N11" s="279">
        <v>1</v>
      </c>
      <c r="O11" s="279">
        <f>MATCH(N11,M$11:M$31,0)</f>
        <v>7</v>
      </c>
      <c r="P11" s="280" t="str">
        <f t="shared" ref="P11:P29" si="0">INDEX(B$11:B$31,O11,1)</f>
        <v>Castilla y León</v>
      </c>
      <c r="Q11" s="281">
        <f>INDEX(K$11:K$31,O11,1)</f>
        <v>27.121667783146382</v>
      </c>
      <c r="R11" s="311"/>
      <c r="S11" s="276"/>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c r="GQ11" s="223"/>
      <c r="GR11" s="223"/>
      <c r="GS11" s="223"/>
      <c r="GT11" s="223"/>
      <c r="GU11" s="223"/>
      <c r="GV11" s="223"/>
      <c r="GW11" s="223"/>
      <c r="GX11" s="223"/>
      <c r="GY11" s="223"/>
      <c r="GZ11" s="223"/>
      <c r="HA11" s="223"/>
      <c r="HB11" s="223"/>
      <c r="HC11" s="223"/>
      <c r="HD11" s="223"/>
      <c r="HE11" s="223"/>
      <c r="HF11" s="223"/>
      <c r="HG11" s="223"/>
      <c r="HH11" s="223"/>
      <c r="HI11" s="223"/>
      <c r="HJ11" s="223"/>
      <c r="HK11" s="223"/>
      <c r="HL11" s="223"/>
      <c r="HM11" s="223"/>
      <c r="HN11" s="223"/>
      <c r="HO11" s="223"/>
      <c r="HP11" s="223"/>
      <c r="HQ11" s="223"/>
      <c r="HR11" s="223"/>
      <c r="HS11" s="223"/>
      <c r="HT11" s="223"/>
      <c r="HU11" s="223"/>
      <c r="HV11" s="223"/>
      <c r="HW11" s="223"/>
      <c r="HX11" s="223"/>
      <c r="HY11" s="223"/>
      <c r="HZ11" s="223"/>
      <c r="IA11" s="223"/>
      <c r="IB11" s="223"/>
      <c r="IC11" s="223"/>
      <c r="ID11" s="223"/>
      <c r="IE11" s="223"/>
      <c r="IF11" s="223"/>
      <c r="IG11" s="223"/>
      <c r="IH11" s="223"/>
      <c r="II11" s="223"/>
      <c r="IJ11" s="223"/>
      <c r="IK11" s="223"/>
      <c r="IL11" s="223"/>
      <c r="IM11" s="223"/>
      <c r="IN11" s="223"/>
      <c r="IO11" s="223"/>
      <c r="IP11" s="223"/>
      <c r="IQ11" s="223"/>
      <c r="IR11" s="223"/>
      <c r="IS11" s="223"/>
      <c r="IT11" s="223"/>
      <c r="IU11" s="223"/>
      <c r="IV11" s="223"/>
      <c r="IW11" s="223"/>
      <c r="IX11" s="223"/>
      <c r="IY11" s="223"/>
    </row>
    <row r="12" spans="1:259" s="125" customFormat="1" ht="18" customHeight="1" x14ac:dyDescent="0.2">
      <c r="A12" s="282"/>
      <c r="B12" s="234" t="s">
        <v>10</v>
      </c>
      <c r="C12" s="406">
        <v>1326261</v>
      </c>
      <c r="D12" s="187">
        <v>2.7988983964940712</v>
      </c>
      <c r="E12" s="277"/>
      <c r="F12" s="235">
        <v>194402</v>
      </c>
      <c r="G12" s="236">
        <v>2.9971881607352038</v>
      </c>
      <c r="H12" s="277"/>
      <c r="I12" s="283">
        <v>37547</v>
      </c>
      <c r="J12" s="414">
        <f t="shared" ref="J12:J28" si="1">I12*100/C12</f>
        <v>2.8310415521530077</v>
      </c>
      <c r="K12" s="236">
        <f t="shared" ref="K12:K28" si="2">I12*100/F12</f>
        <v>19.314101706772565</v>
      </c>
      <c r="L12" s="279"/>
      <c r="M12" s="279">
        <f t="shared" ref="M12:M31" si="3">_xlfn.RANK.EQ(K12,K$11:K$31,0)</f>
        <v>10</v>
      </c>
      <c r="N12" s="279">
        <v>2</v>
      </c>
      <c r="O12" s="279">
        <f t="shared" ref="O12:O29" si="4">MATCH(N12,M$11:M$31,0)</f>
        <v>1</v>
      </c>
      <c r="P12" s="280" t="str">
        <f t="shared" si="0"/>
        <v>Andalucía</v>
      </c>
      <c r="Q12" s="281">
        <f t="shared" ref="Q12:Q29" si="5">INDEX(K$11:K$31,O12,1)</f>
        <v>25.632156691891687</v>
      </c>
      <c r="R12" s="311"/>
      <c r="S12" s="276"/>
      <c r="T12" s="282"/>
      <c r="U12" s="282"/>
      <c r="V12" s="282"/>
      <c r="W12" s="282"/>
      <c r="X12" s="282"/>
      <c r="Y12" s="282"/>
      <c r="Z12" s="282"/>
      <c r="AA12" s="282"/>
      <c r="AB12" s="282"/>
      <c r="AC12" s="282"/>
      <c r="AD12" s="282"/>
      <c r="AE12" s="282"/>
      <c r="AF12" s="282"/>
      <c r="AG12" s="282"/>
      <c r="AH12" s="282"/>
      <c r="AI12" s="282"/>
      <c r="AJ12" s="282"/>
      <c r="AK12" s="282"/>
      <c r="AL12" s="282"/>
      <c r="AM12" s="282"/>
      <c r="AN12" s="282"/>
      <c r="AO12" s="282"/>
      <c r="AP12" s="282"/>
      <c r="AQ12" s="282"/>
      <c r="AR12" s="282"/>
      <c r="AS12" s="282"/>
      <c r="AT12" s="282"/>
      <c r="AU12" s="282"/>
      <c r="AV12" s="282"/>
      <c r="AW12" s="282"/>
      <c r="AX12" s="282"/>
      <c r="AY12" s="282"/>
      <c r="AZ12" s="282"/>
      <c r="BA12" s="282"/>
      <c r="BB12" s="282"/>
      <c r="BC12" s="282"/>
      <c r="BD12" s="282"/>
      <c r="BE12" s="282"/>
      <c r="BF12" s="282"/>
      <c r="BG12" s="282"/>
      <c r="BH12" s="282"/>
      <c r="BI12" s="282"/>
      <c r="BJ12" s="282"/>
      <c r="BK12" s="282"/>
      <c r="BL12" s="282"/>
      <c r="BM12" s="282"/>
      <c r="BN12" s="282"/>
      <c r="BO12" s="282"/>
      <c r="BP12" s="282"/>
      <c r="BQ12" s="282"/>
      <c r="BR12" s="282"/>
      <c r="BS12" s="282"/>
      <c r="BT12" s="282"/>
      <c r="BU12" s="282"/>
      <c r="BV12" s="282"/>
      <c r="BW12" s="282"/>
      <c r="BX12" s="282"/>
      <c r="BY12" s="282"/>
      <c r="BZ12" s="282"/>
      <c r="CA12" s="282"/>
      <c r="CB12" s="282"/>
      <c r="CC12" s="282"/>
      <c r="CD12" s="282"/>
      <c r="CE12" s="282"/>
      <c r="CF12" s="282"/>
      <c r="CG12" s="282"/>
      <c r="CH12" s="282"/>
      <c r="CI12" s="282"/>
      <c r="CJ12" s="282"/>
      <c r="CK12" s="282"/>
      <c r="CL12" s="282"/>
      <c r="CM12" s="282"/>
      <c r="CN12" s="282"/>
      <c r="CO12" s="282"/>
      <c r="CP12" s="282"/>
      <c r="CQ12" s="282"/>
      <c r="CR12" s="282"/>
      <c r="CS12" s="282"/>
      <c r="CT12" s="282"/>
      <c r="CU12" s="282"/>
      <c r="CV12" s="282"/>
      <c r="CW12" s="282"/>
      <c r="CX12" s="282"/>
      <c r="CY12" s="282"/>
      <c r="CZ12" s="282"/>
      <c r="DA12" s="282"/>
      <c r="DB12" s="282"/>
      <c r="DC12" s="282"/>
      <c r="DD12" s="282"/>
      <c r="DE12" s="282"/>
      <c r="DF12" s="282"/>
      <c r="DG12" s="282"/>
      <c r="DH12" s="282"/>
      <c r="DI12" s="282"/>
      <c r="DJ12" s="282"/>
      <c r="DK12" s="282"/>
      <c r="DL12" s="282"/>
      <c r="DM12" s="282"/>
      <c r="DN12" s="282"/>
      <c r="DO12" s="282"/>
      <c r="DP12" s="282"/>
      <c r="DQ12" s="282"/>
      <c r="DR12" s="282"/>
      <c r="DS12" s="282"/>
      <c r="DT12" s="282"/>
      <c r="DU12" s="282"/>
      <c r="DV12" s="282"/>
      <c r="DW12" s="282"/>
      <c r="DX12" s="282"/>
      <c r="DY12" s="282"/>
      <c r="DZ12" s="282"/>
      <c r="EA12" s="282"/>
      <c r="EB12" s="282"/>
      <c r="EC12" s="282"/>
      <c r="ED12" s="282"/>
      <c r="EE12" s="282"/>
      <c r="EF12" s="282"/>
      <c r="EG12" s="282"/>
      <c r="EH12" s="282"/>
      <c r="EI12" s="282"/>
      <c r="EJ12" s="282"/>
      <c r="EK12" s="282"/>
      <c r="EL12" s="282"/>
      <c r="EM12" s="282"/>
      <c r="EN12" s="282"/>
      <c r="EO12" s="282"/>
      <c r="EP12" s="282"/>
      <c r="EQ12" s="282"/>
      <c r="ER12" s="282"/>
      <c r="ES12" s="282"/>
      <c r="ET12" s="282"/>
      <c r="EU12" s="282"/>
      <c r="EV12" s="282"/>
      <c r="EW12" s="282"/>
      <c r="EX12" s="282"/>
      <c r="EY12" s="282"/>
      <c r="EZ12" s="282"/>
      <c r="FA12" s="282"/>
      <c r="FB12" s="282"/>
      <c r="FC12" s="282"/>
      <c r="FD12" s="282"/>
      <c r="FE12" s="282"/>
      <c r="FF12" s="282"/>
      <c r="FG12" s="282"/>
      <c r="FH12" s="282"/>
      <c r="FI12" s="282"/>
      <c r="FJ12" s="282"/>
      <c r="FK12" s="282"/>
      <c r="FL12" s="282"/>
      <c r="FM12" s="282"/>
      <c r="FN12" s="282"/>
      <c r="FO12" s="282"/>
      <c r="FP12" s="282"/>
      <c r="FQ12" s="282"/>
      <c r="FR12" s="282"/>
      <c r="FS12" s="282"/>
      <c r="FT12" s="282"/>
      <c r="FU12" s="282"/>
      <c r="FV12" s="282"/>
      <c r="FW12" s="282"/>
      <c r="FX12" s="282"/>
      <c r="FY12" s="282"/>
      <c r="FZ12" s="282"/>
      <c r="GA12" s="282"/>
      <c r="GB12" s="282"/>
      <c r="GC12" s="282"/>
      <c r="GD12" s="282"/>
      <c r="GE12" s="282"/>
      <c r="GF12" s="282"/>
      <c r="GG12" s="282"/>
      <c r="GH12" s="282"/>
      <c r="GI12" s="282"/>
      <c r="GJ12" s="282"/>
      <c r="GK12" s="282"/>
      <c r="GL12" s="282"/>
      <c r="GM12" s="282"/>
      <c r="GN12" s="282"/>
      <c r="GO12" s="282"/>
      <c r="GP12" s="282"/>
      <c r="GQ12" s="282"/>
      <c r="GR12" s="282"/>
      <c r="GS12" s="282"/>
      <c r="GT12" s="282"/>
      <c r="GU12" s="282"/>
      <c r="GV12" s="282"/>
      <c r="GW12" s="282"/>
      <c r="GX12" s="282"/>
      <c r="GY12" s="282"/>
      <c r="GZ12" s="282"/>
      <c r="HA12" s="282"/>
      <c r="HB12" s="282"/>
      <c r="HC12" s="282"/>
      <c r="HD12" s="282"/>
      <c r="HE12" s="282"/>
      <c r="HF12" s="282"/>
      <c r="HG12" s="282"/>
      <c r="HH12" s="282"/>
      <c r="HI12" s="282"/>
      <c r="HJ12" s="282"/>
      <c r="HK12" s="282"/>
      <c r="HL12" s="282"/>
      <c r="HM12" s="282"/>
      <c r="HN12" s="282"/>
      <c r="HO12" s="282"/>
      <c r="HP12" s="282"/>
      <c r="HQ12" s="282"/>
      <c r="HR12" s="282"/>
      <c r="HS12" s="282"/>
      <c r="HT12" s="282"/>
      <c r="HU12" s="282"/>
      <c r="HV12" s="282"/>
      <c r="HW12" s="282"/>
      <c r="HX12" s="282"/>
      <c r="HY12" s="282"/>
      <c r="HZ12" s="282"/>
      <c r="IA12" s="282"/>
      <c r="IB12" s="282"/>
      <c r="IC12" s="282"/>
      <c r="ID12" s="282"/>
      <c r="IE12" s="282"/>
      <c r="IF12" s="282"/>
      <c r="IG12" s="282"/>
      <c r="IH12" s="282"/>
      <c r="II12" s="282"/>
      <c r="IJ12" s="282"/>
      <c r="IK12" s="282"/>
      <c r="IL12" s="282"/>
      <c r="IM12" s="282"/>
      <c r="IN12" s="282"/>
      <c r="IO12" s="282"/>
      <c r="IP12" s="282"/>
      <c r="IQ12" s="282"/>
      <c r="IR12" s="282"/>
      <c r="IS12" s="282"/>
      <c r="IT12" s="282"/>
      <c r="IU12" s="282"/>
      <c r="IV12" s="282"/>
      <c r="IW12" s="282"/>
      <c r="IX12" s="282"/>
      <c r="IY12" s="282"/>
    </row>
    <row r="13" spans="1:259" s="125" customFormat="1" ht="18" customHeight="1" x14ac:dyDescent="0.2">
      <c r="A13" s="282"/>
      <c r="B13" s="234" t="s">
        <v>40</v>
      </c>
      <c r="C13" s="406">
        <v>1011792</v>
      </c>
      <c r="D13" s="187">
        <v>2.1352531714236713</v>
      </c>
      <c r="E13" s="277"/>
      <c r="F13" s="235">
        <v>193502</v>
      </c>
      <c r="G13" s="236">
        <v>2.9833124323750959</v>
      </c>
      <c r="H13" s="277"/>
      <c r="I13" s="283">
        <v>28977</v>
      </c>
      <c r="J13" s="414">
        <f t="shared" si="1"/>
        <v>2.8639285544855069</v>
      </c>
      <c r="K13" s="236">
        <f t="shared" si="2"/>
        <v>14.975039017684571</v>
      </c>
      <c r="L13" s="279"/>
      <c r="M13" s="279">
        <f t="shared" si="3"/>
        <v>16</v>
      </c>
      <c r="N13" s="279">
        <v>3</v>
      </c>
      <c r="O13" s="279">
        <f>MATCH(N13,M$11:M$31,0)</f>
        <v>8</v>
      </c>
      <c r="P13" s="280" t="str">
        <f t="shared" si="0"/>
        <v>Castilla - La Mancha</v>
      </c>
      <c r="Q13" s="281">
        <f t="shared" si="5"/>
        <v>23.22520564954214</v>
      </c>
      <c r="R13" s="311"/>
      <c r="S13" s="276"/>
      <c r="T13" s="282"/>
      <c r="U13" s="282"/>
      <c r="V13" s="282"/>
      <c r="W13" s="282"/>
      <c r="X13" s="282"/>
      <c r="Y13" s="282"/>
      <c r="Z13" s="282"/>
      <c r="AA13" s="282"/>
      <c r="AB13" s="282"/>
      <c r="AC13" s="282"/>
      <c r="AD13" s="282"/>
      <c r="AE13" s="282"/>
      <c r="AF13" s="282"/>
      <c r="AG13" s="282"/>
      <c r="AH13" s="282"/>
      <c r="AI13" s="282"/>
      <c r="AJ13" s="282"/>
      <c r="AK13" s="282"/>
      <c r="AL13" s="282"/>
      <c r="AM13" s="282"/>
      <c r="AN13" s="282"/>
      <c r="AO13" s="282"/>
      <c r="AP13" s="282"/>
      <c r="AQ13" s="282"/>
      <c r="AR13" s="282"/>
      <c r="AS13" s="282"/>
      <c r="AT13" s="282"/>
      <c r="AU13" s="282"/>
      <c r="AV13" s="282"/>
      <c r="AW13" s="282"/>
      <c r="AX13" s="282"/>
      <c r="AY13" s="282"/>
      <c r="AZ13" s="282"/>
      <c r="BA13" s="282"/>
      <c r="BB13" s="282"/>
      <c r="BC13" s="282"/>
      <c r="BD13" s="282"/>
      <c r="BE13" s="282"/>
      <c r="BF13" s="282"/>
      <c r="BG13" s="282"/>
      <c r="BH13" s="282"/>
      <c r="BI13" s="282"/>
      <c r="BJ13" s="282"/>
      <c r="BK13" s="282"/>
      <c r="BL13" s="282"/>
      <c r="BM13" s="282"/>
      <c r="BN13" s="282"/>
      <c r="BO13" s="282"/>
      <c r="BP13" s="282"/>
      <c r="BQ13" s="282"/>
      <c r="BR13" s="282"/>
      <c r="BS13" s="282"/>
      <c r="BT13" s="282"/>
      <c r="BU13" s="282"/>
      <c r="BV13" s="282"/>
      <c r="BW13" s="282"/>
      <c r="BX13" s="282"/>
      <c r="BY13" s="282"/>
      <c r="BZ13" s="282"/>
      <c r="CA13" s="282"/>
      <c r="CB13" s="282"/>
      <c r="CC13" s="282"/>
      <c r="CD13" s="282"/>
      <c r="CE13" s="282"/>
      <c r="CF13" s="282"/>
      <c r="CG13" s="282"/>
      <c r="CH13" s="282"/>
      <c r="CI13" s="282"/>
      <c r="CJ13" s="282"/>
      <c r="CK13" s="282"/>
      <c r="CL13" s="282"/>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c r="DQ13" s="282"/>
      <c r="DR13" s="282"/>
      <c r="DS13" s="282"/>
      <c r="DT13" s="282"/>
      <c r="DU13" s="282"/>
      <c r="DV13" s="282"/>
      <c r="DW13" s="282"/>
      <c r="DX13" s="282"/>
      <c r="DY13" s="282"/>
      <c r="DZ13" s="282"/>
      <c r="EA13" s="282"/>
      <c r="EB13" s="282"/>
      <c r="EC13" s="282"/>
      <c r="ED13" s="282"/>
      <c r="EE13" s="282"/>
      <c r="EF13" s="282"/>
      <c r="EG13" s="282"/>
      <c r="EH13" s="282"/>
      <c r="EI13" s="282"/>
      <c r="EJ13" s="282"/>
      <c r="EK13" s="282"/>
      <c r="EL13" s="282"/>
      <c r="EM13" s="282"/>
      <c r="EN13" s="282"/>
      <c r="EO13" s="282"/>
      <c r="EP13" s="282"/>
      <c r="EQ13" s="282"/>
      <c r="ER13" s="282"/>
      <c r="ES13" s="282"/>
      <c r="ET13" s="282"/>
      <c r="EU13" s="282"/>
      <c r="EV13" s="282"/>
      <c r="EW13" s="282"/>
      <c r="EX13" s="282"/>
      <c r="EY13" s="282"/>
      <c r="EZ13" s="282"/>
      <c r="FA13" s="282"/>
      <c r="FB13" s="282"/>
      <c r="FC13" s="282"/>
      <c r="FD13" s="282"/>
      <c r="FE13" s="282"/>
      <c r="FF13" s="282"/>
      <c r="FG13" s="282"/>
      <c r="FH13" s="282"/>
      <c r="FI13" s="282"/>
      <c r="FJ13" s="282"/>
      <c r="FK13" s="282"/>
      <c r="FL13" s="282"/>
      <c r="FM13" s="282"/>
      <c r="FN13" s="282"/>
      <c r="FO13" s="282"/>
      <c r="FP13" s="282"/>
      <c r="FQ13" s="282"/>
      <c r="FR13" s="282"/>
      <c r="FS13" s="282"/>
      <c r="FT13" s="282"/>
      <c r="FU13" s="282"/>
      <c r="FV13" s="282"/>
      <c r="FW13" s="282"/>
      <c r="FX13" s="282"/>
      <c r="FY13" s="282"/>
      <c r="FZ13" s="282"/>
      <c r="GA13" s="282"/>
      <c r="GB13" s="282"/>
      <c r="GC13" s="282"/>
      <c r="GD13" s="282"/>
      <c r="GE13" s="282"/>
      <c r="GF13" s="282"/>
      <c r="GG13" s="282"/>
      <c r="GH13" s="282"/>
      <c r="GI13" s="282"/>
      <c r="GJ13" s="282"/>
      <c r="GK13" s="282"/>
      <c r="GL13" s="282"/>
      <c r="GM13" s="282"/>
      <c r="GN13" s="282"/>
      <c r="GO13" s="282"/>
      <c r="GP13" s="282"/>
      <c r="GQ13" s="282"/>
      <c r="GR13" s="282"/>
      <c r="GS13" s="282"/>
      <c r="GT13" s="282"/>
      <c r="GU13" s="282"/>
      <c r="GV13" s="282"/>
      <c r="GW13" s="282"/>
      <c r="GX13" s="282"/>
      <c r="GY13" s="282"/>
      <c r="GZ13" s="282"/>
      <c r="HA13" s="282"/>
      <c r="HB13" s="282"/>
      <c r="HC13" s="282"/>
      <c r="HD13" s="282"/>
      <c r="HE13" s="282"/>
      <c r="HF13" s="282"/>
      <c r="HG13" s="282"/>
      <c r="HH13" s="282"/>
      <c r="HI13" s="282"/>
      <c r="HJ13" s="282"/>
      <c r="HK13" s="282"/>
      <c r="HL13" s="282"/>
      <c r="HM13" s="282"/>
      <c r="HN13" s="282"/>
      <c r="HO13" s="282"/>
      <c r="HP13" s="282"/>
      <c r="HQ13" s="282"/>
      <c r="HR13" s="282"/>
      <c r="HS13" s="282"/>
      <c r="HT13" s="282"/>
      <c r="HU13" s="282"/>
      <c r="HV13" s="282"/>
      <c r="HW13" s="282"/>
      <c r="HX13" s="282"/>
      <c r="HY13" s="282"/>
      <c r="HZ13" s="282"/>
      <c r="IA13" s="282"/>
      <c r="IB13" s="282"/>
      <c r="IC13" s="282"/>
      <c r="ID13" s="282"/>
      <c r="IE13" s="282"/>
      <c r="IF13" s="282"/>
      <c r="IG13" s="282"/>
      <c r="IH13" s="282"/>
      <c r="II13" s="282"/>
      <c r="IJ13" s="282"/>
      <c r="IK13" s="282"/>
      <c r="IL13" s="282"/>
      <c r="IM13" s="282"/>
      <c r="IN13" s="282"/>
      <c r="IO13" s="282"/>
      <c r="IP13" s="282"/>
      <c r="IQ13" s="282"/>
      <c r="IR13" s="282"/>
      <c r="IS13" s="282"/>
      <c r="IT13" s="282"/>
      <c r="IU13" s="282"/>
      <c r="IV13" s="282"/>
      <c r="IW13" s="282"/>
      <c r="IX13" s="282"/>
      <c r="IY13" s="282"/>
    </row>
    <row r="14" spans="1:259" s="125" customFormat="1" ht="18" customHeight="1" x14ac:dyDescent="0.2">
      <c r="A14" s="282"/>
      <c r="B14" s="234" t="s">
        <v>41</v>
      </c>
      <c r="C14" s="406">
        <v>1173008</v>
      </c>
      <c r="D14" s="187">
        <v>2.475478213017436</v>
      </c>
      <c r="E14" s="277"/>
      <c r="F14" s="235">
        <v>122308</v>
      </c>
      <c r="G14" s="236">
        <v>1.8856806491867435</v>
      </c>
      <c r="H14" s="277"/>
      <c r="I14" s="283">
        <v>26198</v>
      </c>
      <c r="J14" s="414">
        <f t="shared" si="1"/>
        <v>2.2334033527478074</v>
      </c>
      <c r="K14" s="236">
        <f t="shared" si="2"/>
        <v>21.419694541648951</v>
      </c>
      <c r="L14" s="279"/>
      <c r="M14" s="279">
        <f t="shared" si="3"/>
        <v>4</v>
      </c>
      <c r="N14" s="279">
        <v>4</v>
      </c>
      <c r="O14" s="279">
        <f t="shared" si="4"/>
        <v>4</v>
      </c>
      <c r="P14" s="280" t="str">
        <f t="shared" si="0"/>
        <v>Balears, Illes</v>
      </c>
      <c r="Q14" s="281">
        <f t="shared" si="5"/>
        <v>21.419694541648951</v>
      </c>
      <c r="R14" s="311"/>
      <c r="S14" s="276"/>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c r="IV14" s="282"/>
      <c r="IW14" s="282"/>
      <c r="IX14" s="282"/>
      <c r="IY14" s="282"/>
    </row>
    <row r="15" spans="1:259" s="125" customFormat="1" ht="18" customHeight="1" x14ac:dyDescent="0.2">
      <c r="A15" s="282"/>
      <c r="B15" s="234" t="s">
        <v>9</v>
      </c>
      <c r="C15" s="406">
        <v>2172944</v>
      </c>
      <c r="D15" s="187">
        <v>4.5857108648082194</v>
      </c>
      <c r="E15" s="277"/>
      <c r="F15" s="235">
        <v>246866</v>
      </c>
      <c r="G15" s="236">
        <v>3.8060506192737567</v>
      </c>
      <c r="H15" s="277"/>
      <c r="I15" s="283">
        <v>34697</v>
      </c>
      <c r="J15" s="414">
        <f t="shared" si="1"/>
        <v>1.5967737778792275</v>
      </c>
      <c r="K15" s="236">
        <f t="shared" si="2"/>
        <v>14.054993397227646</v>
      </c>
      <c r="L15" s="279"/>
      <c r="M15" s="279">
        <f t="shared" si="3"/>
        <v>18</v>
      </c>
      <c r="N15" s="279">
        <v>5</v>
      </c>
      <c r="O15" s="279">
        <f t="shared" si="4"/>
        <v>11</v>
      </c>
      <c r="P15" s="280" t="str">
        <f t="shared" si="0"/>
        <v>Extremadura</v>
      </c>
      <c r="Q15" s="281">
        <f t="shared" si="5"/>
        <v>20.558035154584889</v>
      </c>
      <c r="R15" s="311"/>
      <c r="S15" s="276"/>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c r="IV15" s="282"/>
      <c r="IW15" s="282"/>
      <c r="IX15" s="282"/>
      <c r="IY15" s="282"/>
    </row>
    <row r="16" spans="1:259" s="125" customFormat="1" ht="18" customHeight="1" x14ac:dyDescent="0.2">
      <c r="A16" s="282"/>
      <c r="B16" s="234" t="s">
        <v>8</v>
      </c>
      <c r="C16" s="407">
        <v>584507</v>
      </c>
      <c r="D16" s="187">
        <v>1.2335247021812148</v>
      </c>
      <c r="E16" s="277"/>
      <c r="F16" s="239">
        <v>99678</v>
      </c>
      <c r="G16" s="236">
        <v>1.5367831683098099</v>
      </c>
      <c r="H16" s="277"/>
      <c r="I16" s="283">
        <v>17553</v>
      </c>
      <c r="J16" s="414">
        <f t="shared" si="1"/>
        <v>3.0030435905814645</v>
      </c>
      <c r="K16" s="236">
        <f t="shared" si="2"/>
        <v>17.609703244447118</v>
      </c>
      <c r="L16" s="279"/>
      <c r="M16" s="279">
        <f t="shared" si="3"/>
        <v>14</v>
      </c>
      <c r="N16" s="279">
        <v>6</v>
      </c>
      <c r="O16" s="279">
        <f t="shared" si="4"/>
        <v>10</v>
      </c>
      <c r="P16" s="280" t="str">
        <f t="shared" si="0"/>
        <v>Comunitat Valenciana</v>
      </c>
      <c r="Q16" s="284">
        <f t="shared" si="5"/>
        <v>20.39398598436307</v>
      </c>
      <c r="R16" s="311"/>
      <c r="S16" s="276"/>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c r="IV16" s="282"/>
      <c r="IW16" s="282"/>
      <c r="IX16" s="282"/>
      <c r="IY16" s="282"/>
    </row>
    <row r="17" spans="1:259" s="128" customFormat="1" ht="18" customHeight="1" x14ac:dyDescent="0.2">
      <c r="A17" s="285"/>
      <c r="B17" s="286" t="s">
        <v>7</v>
      </c>
      <c r="C17" s="406">
        <v>2383139</v>
      </c>
      <c r="D17" s="187">
        <v>5.0292996067308655</v>
      </c>
      <c r="E17" s="277"/>
      <c r="F17" s="287">
        <v>420966</v>
      </c>
      <c r="G17" s="288">
        <v>6.4902331831568389</v>
      </c>
      <c r="H17" s="277"/>
      <c r="I17" s="289">
        <v>114173</v>
      </c>
      <c r="J17" s="415">
        <f t="shared" si="1"/>
        <v>4.7908661643320007</v>
      </c>
      <c r="K17" s="288">
        <f t="shared" si="2"/>
        <v>27.121667783146382</v>
      </c>
      <c r="L17" s="279"/>
      <c r="M17" s="279">
        <f t="shared" si="3"/>
        <v>1</v>
      </c>
      <c r="N17" s="279">
        <v>7</v>
      </c>
      <c r="O17" s="279">
        <f t="shared" si="4"/>
        <v>13</v>
      </c>
      <c r="P17" s="280" t="str">
        <f t="shared" si="0"/>
        <v>Madrid, Comunidad de</v>
      </c>
      <c r="Q17" s="281">
        <f t="shared" si="5"/>
        <v>20.379129815811055</v>
      </c>
      <c r="R17" s="311"/>
      <c r="S17" s="290"/>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5"/>
      <c r="AX17" s="285"/>
      <c r="AY17" s="285"/>
      <c r="AZ17" s="285"/>
      <c r="BA17" s="285"/>
      <c r="BB17" s="285"/>
      <c r="BC17" s="285"/>
      <c r="BD17" s="285"/>
      <c r="BE17" s="285"/>
      <c r="BF17" s="285"/>
      <c r="BG17" s="285"/>
      <c r="BH17" s="285"/>
      <c r="BI17" s="285"/>
      <c r="BJ17" s="285"/>
      <c r="BK17" s="285"/>
      <c r="BL17" s="285"/>
      <c r="BM17" s="285"/>
      <c r="BN17" s="285"/>
      <c r="BO17" s="285"/>
      <c r="BP17" s="285"/>
      <c r="BQ17" s="285"/>
      <c r="BR17" s="285"/>
      <c r="BS17" s="285"/>
      <c r="BT17" s="285"/>
      <c r="BU17" s="285"/>
      <c r="BV17" s="285"/>
      <c r="BW17" s="285"/>
      <c r="BX17" s="285"/>
      <c r="BY17" s="285"/>
      <c r="BZ17" s="285"/>
      <c r="CA17" s="285"/>
      <c r="CB17" s="285"/>
      <c r="CC17" s="285"/>
      <c r="CD17" s="285"/>
      <c r="CE17" s="285"/>
      <c r="CF17" s="285"/>
      <c r="CG17" s="285"/>
      <c r="CH17" s="285"/>
      <c r="CI17" s="285"/>
      <c r="CJ17" s="285"/>
      <c r="CK17" s="285"/>
      <c r="CL17" s="285"/>
      <c r="CM17" s="285"/>
      <c r="CN17" s="285"/>
      <c r="CO17" s="285"/>
      <c r="CP17" s="285"/>
      <c r="CQ17" s="285"/>
      <c r="CR17" s="285"/>
      <c r="CS17" s="285"/>
      <c r="CT17" s="285"/>
      <c r="CU17" s="285"/>
      <c r="CV17" s="285"/>
      <c r="CW17" s="285"/>
      <c r="CX17" s="285"/>
      <c r="CY17" s="285"/>
      <c r="CZ17" s="285"/>
      <c r="DA17" s="285"/>
      <c r="DB17" s="285"/>
      <c r="DC17" s="285"/>
      <c r="DD17" s="285"/>
      <c r="DE17" s="285"/>
      <c r="DF17" s="285"/>
      <c r="DG17" s="285"/>
      <c r="DH17" s="285"/>
      <c r="DI17" s="285"/>
      <c r="DJ17" s="285"/>
      <c r="DK17" s="285"/>
      <c r="DL17" s="285"/>
      <c r="DM17" s="285"/>
      <c r="DN17" s="285"/>
      <c r="DO17" s="285"/>
      <c r="DP17" s="285"/>
      <c r="DQ17" s="285"/>
      <c r="DR17" s="285"/>
      <c r="DS17" s="285"/>
      <c r="DT17" s="285"/>
      <c r="DU17" s="285"/>
      <c r="DV17" s="285"/>
      <c r="DW17" s="285"/>
      <c r="DX17" s="285"/>
      <c r="DY17" s="285"/>
      <c r="DZ17" s="285"/>
      <c r="EA17" s="285"/>
      <c r="EB17" s="285"/>
      <c r="EC17" s="285"/>
      <c r="ED17" s="285"/>
      <c r="EE17" s="285"/>
      <c r="EF17" s="285"/>
      <c r="EG17" s="285"/>
      <c r="EH17" s="285"/>
      <c r="EI17" s="285"/>
      <c r="EJ17" s="285"/>
      <c r="EK17" s="285"/>
      <c r="EL17" s="285"/>
      <c r="EM17" s="285"/>
      <c r="EN17" s="285"/>
      <c r="EO17" s="285"/>
      <c r="EP17" s="285"/>
      <c r="EQ17" s="285"/>
      <c r="ER17" s="285"/>
      <c r="ES17" s="285"/>
      <c r="ET17" s="285"/>
      <c r="EU17" s="285"/>
      <c r="EV17" s="285"/>
      <c r="EW17" s="285"/>
      <c r="EX17" s="285"/>
      <c r="EY17" s="285"/>
      <c r="EZ17" s="285"/>
      <c r="FA17" s="285"/>
      <c r="FB17" s="285"/>
      <c r="FC17" s="285"/>
      <c r="FD17" s="285"/>
      <c r="FE17" s="285"/>
      <c r="FF17" s="285"/>
      <c r="FG17" s="285"/>
      <c r="FH17" s="285"/>
      <c r="FI17" s="285"/>
      <c r="FJ17" s="285"/>
      <c r="FK17" s="285"/>
      <c r="FL17" s="285"/>
      <c r="FM17" s="285"/>
      <c r="FN17" s="285"/>
      <c r="FO17" s="285"/>
      <c r="FP17" s="285"/>
      <c r="FQ17" s="285"/>
      <c r="FR17" s="285"/>
      <c r="FS17" s="285"/>
      <c r="FT17" s="285"/>
      <c r="FU17" s="285"/>
      <c r="FV17" s="285"/>
      <c r="FW17" s="285"/>
      <c r="FX17" s="285"/>
      <c r="FY17" s="285"/>
      <c r="FZ17" s="285"/>
      <c r="GA17" s="285"/>
      <c r="GB17" s="285"/>
      <c r="GC17" s="285"/>
      <c r="GD17" s="285"/>
      <c r="GE17" s="285"/>
      <c r="GF17" s="285"/>
      <c r="GG17" s="285"/>
      <c r="GH17" s="285"/>
      <c r="GI17" s="285"/>
      <c r="GJ17" s="285"/>
      <c r="GK17" s="285"/>
      <c r="GL17" s="285"/>
      <c r="GM17" s="285"/>
      <c r="GN17" s="285"/>
      <c r="GO17" s="285"/>
      <c r="GP17" s="285"/>
      <c r="GQ17" s="285"/>
      <c r="GR17" s="285"/>
      <c r="GS17" s="285"/>
      <c r="GT17" s="285"/>
      <c r="GU17" s="285"/>
      <c r="GV17" s="285"/>
      <c r="GW17" s="285"/>
      <c r="GX17" s="285"/>
      <c r="GY17" s="285"/>
      <c r="GZ17" s="285"/>
      <c r="HA17" s="285"/>
      <c r="HB17" s="285"/>
      <c r="HC17" s="285"/>
      <c r="HD17" s="285"/>
      <c r="HE17" s="285"/>
      <c r="HF17" s="285"/>
      <c r="HG17" s="285"/>
      <c r="HH17" s="285"/>
      <c r="HI17" s="285"/>
      <c r="HJ17" s="285"/>
      <c r="HK17" s="285"/>
      <c r="HL17" s="285"/>
      <c r="HM17" s="285"/>
      <c r="HN17" s="285"/>
      <c r="HO17" s="285"/>
      <c r="HP17" s="285"/>
      <c r="HQ17" s="285"/>
      <c r="HR17" s="285"/>
      <c r="HS17" s="285"/>
      <c r="HT17" s="285"/>
      <c r="HU17" s="285"/>
      <c r="HV17" s="285"/>
      <c r="HW17" s="285"/>
      <c r="HX17" s="285"/>
      <c r="HY17" s="285"/>
      <c r="HZ17" s="285"/>
      <c r="IA17" s="285"/>
      <c r="IB17" s="285"/>
      <c r="IC17" s="285"/>
      <c r="ID17" s="285"/>
      <c r="IE17" s="285"/>
      <c r="IF17" s="285"/>
      <c r="IG17" s="285"/>
      <c r="IH17" s="285"/>
      <c r="II17" s="285"/>
      <c r="IJ17" s="285"/>
      <c r="IK17" s="285"/>
      <c r="IL17" s="285"/>
      <c r="IM17" s="285"/>
      <c r="IN17" s="285"/>
      <c r="IO17" s="285"/>
      <c r="IP17" s="285"/>
      <c r="IQ17" s="285"/>
      <c r="IR17" s="285"/>
      <c r="IS17" s="285"/>
      <c r="IT17" s="285"/>
      <c r="IU17" s="285"/>
      <c r="IV17" s="285"/>
      <c r="IW17" s="285"/>
      <c r="IX17" s="285"/>
      <c r="IY17" s="285"/>
    </row>
    <row r="18" spans="1:259" s="128" customFormat="1" ht="18" customHeight="1" x14ac:dyDescent="0.2">
      <c r="A18" s="285"/>
      <c r="B18" s="286" t="s">
        <v>43</v>
      </c>
      <c r="C18" s="406">
        <v>2049562</v>
      </c>
      <c r="D18" s="187">
        <v>4.3253294753560434</v>
      </c>
      <c r="E18" s="277"/>
      <c r="F18" s="287">
        <v>289935</v>
      </c>
      <c r="G18" s="288">
        <v>4.4700658912087397</v>
      </c>
      <c r="H18" s="277"/>
      <c r="I18" s="289">
        <v>67338</v>
      </c>
      <c r="J18" s="415">
        <f t="shared" si="1"/>
        <v>3.2854824591790832</v>
      </c>
      <c r="K18" s="288">
        <f t="shared" si="2"/>
        <v>23.22520564954214</v>
      </c>
      <c r="L18" s="279"/>
      <c r="M18" s="279">
        <f t="shared" si="3"/>
        <v>3</v>
      </c>
      <c r="N18" s="279">
        <v>8</v>
      </c>
      <c r="O18" s="279">
        <f t="shared" si="4"/>
        <v>21</v>
      </c>
      <c r="P18" s="280" t="str">
        <f t="shared" si="0"/>
        <v>TOTAL</v>
      </c>
      <c r="Q18" s="281">
        <f t="shared" si="5"/>
        <v>20.249883366794396</v>
      </c>
      <c r="R18" s="311"/>
      <c r="S18" s="290"/>
      <c r="T18" s="285"/>
      <c r="U18" s="285"/>
      <c r="V18" s="285"/>
      <c r="W18" s="285"/>
      <c r="X18" s="285"/>
      <c r="Y18" s="285"/>
      <c r="Z18" s="285"/>
      <c r="AA18" s="285"/>
      <c r="AB18" s="285"/>
      <c r="AC18" s="285"/>
      <c r="AD18" s="285"/>
      <c r="AE18" s="285"/>
      <c r="AF18" s="285"/>
      <c r="AG18" s="285"/>
      <c r="AH18" s="285"/>
      <c r="AI18" s="285"/>
      <c r="AJ18" s="285"/>
      <c r="AK18" s="285"/>
      <c r="AL18" s="285"/>
      <c r="AM18" s="285"/>
      <c r="AN18" s="285"/>
      <c r="AO18" s="285"/>
      <c r="AP18" s="285"/>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285"/>
      <c r="CA18" s="285"/>
      <c r="CB18" s="285"/>
      <c r="CC18" s="285"/>
      <c r="CD18" s="285"/>
      <c r="CE18" s="285"/>
      <c r="CF18" s="285"/>
      <c r="CG18" s="285"/>
      <c r="CH18" s="285"/>
      <c r="CI18" s="285"/>
      <c r="CJ18" s="285"/>
      <c r="CK18" s="285"/>
      <c r="CL18" s="285"/>
      <c r="CM18" s="285"/>
      <c r="CN18" s="285"/>
      <c r="CO18" s="285"/>
      <c r="CP18" s="285"/>
      <c r="CQ18" s="285"/>
      <c r="CR18" s="285"/>
      <c r="CS18" s="285"/>
      <c r="CT18" s="285"/>
      <c r="CU18" s="285"/>
      <c r="CV18" s="285"/>
      <c r="CW18" s="285"/>
      <c r="CX18" s="285"/>
      <c r="CY18" s="285"/>
      <c r="CZ18" s="285"/>
      <c r="DA18" s="285"/>
      <c r="DB18" s="285"/>
      <c r="DC18" s="285"/>
      <c r="DD18" s="285"/>
      <c r="DE18" s="285"/>
      <c r="DF18" s="285"/>
      <c r="DG18" s="285"/>
      <c r="DH18" s="285"/>
      <c r="DI18" s="285"/>
      <c r="DJ18" s="285"/>
      <c r="DK18" s="285"/>
      <c r="DL18" s="285"/>
      <c r="DM18" s="285"/>
      <c r="DN18" s="285"/>
      <c r="DO18" s="285"/>
      <c r="DP18" s="285"/>
      <c r="DQ18" s="285"/>
      <c r="DR18" s="285"/>
      <c r="DS18" s="285"/>
      <c r="DT18" s="285"/>
      <c r="DU18" s="285"/>
      <c r="DV18" s="285"/>
      <c r="DW18" s="285"/>
      <c r="DX18" s="285"/>
      <c r="DY18" s="285"/>
      <c r="DZ18" s="285"/>
      <c r="EA18" s="285"/>
      <c r="EB18" s="285"/>
      <c r="EC18" s="285"/>
      <c r="ED18" s="285"/>
      <c r="EE18" s="285"/>
      <c r="EF18" s="285"/>
      <c r="EG18" s="285"/>
      <c r="EH18" s="285"/>
      <c r="EI18" s="285"/>
      <c r="EJ18" s="285"/>
      <c r="EK18" s="285"/>
      <c r="EL18" s="285"/>
      <c r="EM18" s="285"/>
      <c r="EN18" s="285"/>
      <c r="EO18" s="285"/>
      <c r="EP18" s="285"/>
      <c r="EQ18" s="285"/>
      <c r="ER18" s="285"/>
      <c r="ES18" s="285"/>
      <c r="ET18" s="285"/>
      <c r="EU18" s="285"/>
      <c r="EV18" s="285"/>
      <c r="EW18" s="285"/>
      <c r="EX18" s="285"/>
      <c r="EY18" s="285"/>
      <c r="EZ18" s="285"/>
      <c r="FA18" s="285"/>
      <c r="FB18" s="285"/>
      <c r="FC18" s="285"/>
      <c r="FD18" s="285"/>
      <c r="FE18" s="285"/>
      <c r="FF18" s="285"/>
      <c r="FG18" s="285"/>
      <c r="FH18" s="285"/>
      <c r="FI18" s="285"/>
      <c r="FJ18" s="285"/>
      <c r="FK18" s="285"/>
      <c r="FL18" s="285"/>
      <c r="FM18" s="285"/>
      <c r="FN18" s="285"/>
      <c r="FO18" s="285"/>
      <c r="FP18" s="285"/>
      <c r="FQ18" s="285"/>
      <c r="FR18" s="285"/>
      <c r="FS18" s="285"/>
      <c r="FT18" s="285"/>
      <c r="FU18" s="285"/>
      <c r="FV18" s="285"/>
      <c r="FW18" s="285"/>
      <c r="FX18" s="285"/>
      <c r="FY18" s="285"/>
      <c r="FZ18" s="285"/>
      <c r="GA18" s="285"/>
      <c r="GB18" s="285"/>
      <c r="GC18" s="285"/>
      <c r="GD18" s="285"/>
      <c r="GE18" s="285"/>
      <c r="GF18" s="285"/>
      <c r="GG18" s="285"/>
      <c r="GH18" s="285"/>
      <c r="GI18" s="285"/>
      <c r="GJ18" s="285"/>
      <c r="GK18" s="285"/>
      <c r="GL18" s="285"/>
      <c r="GM18" s="285"/>
      <c r="GN18" s="285"/>
      <c r="GO18" s="285"/>
      <c r="GP18" s="285"/>
      <c r="GQ18" s="285"/>
      <c r="GR18" s="285"/>
      <c r="GS18" s="285"/>
      <c r="GT18" s="285"/>
      <c r="GU18" s="285"/>
      <c r="GV18" s="285"/>
      <c r="GW18" s="285"/>
      <c r="GX18" s="285"/>
      <c r="GY18" s="285"/>
      <c r="GZ18" s="285"/>
      <c r="HA18" s="285"/>
      <c r="HB18" s="285"/>
      <c r="HC18" s="285"/>
      <c r="HD18" s="285"/>
      <c r="HE18" s="285"/>
      <c r="HF18" s="285"/>
      <c r="HG18" s="285"/>
      <c r="HH18" s="285"/>
      <c r="HI18" s="285"/>
      <c r="HJ18" s="285"/>
      <c r="HK18" s="285"/>
      <c r="HL18" s="285"/>
      <c r="HM18" s="285"/>
      <c r="HN18" s="285"/>
      <c r="HO18" s="285"/>
      <c r="HP18" s="285"/>
      <c r="HQ18" s="285"/>
      <c r="HR18" s="285"/>
      <c r="HS18" s="285"/>
      <c r="HT18" s="285"/>
      <c r="HU18" s="285"/>
      <c r="HV18" s="285"/>
      <c r="HW18" s="285"/>
      <c r="HX18" s="285"/>
      <c r="HY18" s="285"/>
      <c r="HZ18" s="285"/>
      <c r="IA18" s="285"/>
      <c r="IB18" s="285"/>
      <c r="IC18" s="285"/>
      <c r="ID18" s="285"/>
      <c r="IE18" s="285"/>
      <c r="IF18" s="285"/>
      <c r="IG18" s="285"/>
      <c r="IH18" s="285"/>
      <c r="II18" s="285"/>
      <c r="IJ18" s="285"/>
      <c r="IK18" s="285"/>
      <c r="IL18" s="285"/>
      <c r="IM18" s="285"/>
      <c r="IN18" s="285"/>
      <c r="IO18" s="285"/>
      <c r="IP18" s="285"/>
      <c r="IQ18" s="285"/>
      <c r="IR18" s="285"/>
      <c r="IS18" s="285"/>
      <c r="IT18" s="285"/>
      <c r="IU18" s="285"/>
      <c r="IV18" s="285"/>
      <c r="IW18" s="285"/>
      <c r="IX18" s="285"/>
      <c r="IY18" s="285"/>
    </row>
    <row r="19" spans="1:259" s="128" customFormat="1" ht="18" customHeight="1" x14ac:dyDescent="0.2">
      <c r="A19" s="285"/>
      <c r="B19" s="286" t="s">
        <v>44</v>
      </c>
      <c r="C19" s="406">
        <v>7763362</v>
      </c>
      <c r="D19" s="187">
        <v>16.383548527177538</v>
      </c>
      <c r="E19" s="277"/>
      <c r="F19" s="287">
        <v>1069708</v>
      </c>
      <c r="G19" s="288">
        <v>16.492197369593594</v>
      </c>
      <c r="H19" s="277"/>
      <c r="I19" s="289">
        <v>187874</v>
      </c>
      <c r="J19" s="415">
        <f t="shared" si="1"/>
        <v>2.4200082386986463</v>
      </c>
      <c r="K19" s="288">
        <f t="shared" si="2"/>
        <v>17.563110680671734</v>
      </c>
      <c r="L19" s="279"/>
      <c r="M19" s="279">
        <f t="shared" si="3"/>
        <v>15</v>
      </c>
      <c r="N19" s="279">
        <v>9</v>
      </c>
      <c r="O19" s="279">
        <f>MATCH(N19,M$11:M$31,0)</f>
        <v>16</v>
      </c>
      <c r="P19" s="280" t="str">
        <f t="shared" si="0"/>
        <v>País Vasco</v>
      </c>
      <c r="Q19" s="281">
        <f t="shared" si="5"/>
        <v>19.371034056610501</v>
      </c>
      <c r="R19" s="311"/>
      <c r="S19" s="290"/>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c r="DO19" s="285"/>
      <c r="DP19" s="285"/>
      <c r="DQ19" s="285"/>
      <c r="DR19" s="285"/>
      <c r="DS19" s="285"/>
      <c r="DT19" s="285"/>
      <c r="DU19" s="285"/>
      <c r="DV19" s="285"/>
      <c r="DW19" s="285"/>
      <c r="DX19" s="285"/>
      <c r="DY19" s="285"/>
      <c r="DZ19" s="285"/>
      <c r="EA19" s="285"/>
      <c r="EB19" s="285"/>
      <c r="EC19" s="285"/>
      <c r="ED19" s="285"/>
      <c r="EE19" s="285"/>
      <c r="EF19" s="285"/>
      <c r="EG19" s="285"/>
      <c r="EH19" s="285"/>
      <c r="EI19" s="285"/>
      <c r="EJ19" s="285"/>
      <c r="EK19" s="285"/>
      <c r="EL19" s="285"/>
      <c r="EM19" s="285"/>
      <c r="EN19" s="285"/>
      <c r="EO19" s="285"/>
      <c r="EP19" s="285"/>
      <c r="EQ19" s="285"/>
      <c r="ER19" s="285"/>
      <c r="ES19" s="285"/>
      <c r="ET19" s="285"/>
      <c r="EU19" s="285"/>
      <c r="EV19" s="285"/>
      <c r="EW19" s="285"/>
      <c r="EX19" s="285"/>
      <c r="EY19" s="285"/>
      <c r="EZ19" s="285"/>
      <c r="FA19" s="285"/>
      <c r="FB19" s="285"/>
      <c r="FC19" s="285"/>
      <c r="FD19" s="285"/>
      <c r="FE19" s="285"/>
      <c r="FF19" s="285"/>
      <c r="FG19" s="285"/>
      <c r="FH19" s="285"/>
      <c r="FI19" s="285"/>
      <c r="FJ19" s="285"/>
      <c r="FK19" s="285"/>
      <c r="FL19" s="285"/>
      <c r="FM19" s="285"/>
      <c r="FN19" s="285"/>
      <c r="FO19" s="285"/>
      <c r="FP19" s="285"/>
      <c r="FQ19" s="285"/>
      <c r="FR19" s="285"/>
      <c r="FS19" s="285"/>
      <c r="FT19" s="285"/>
      <c r="FU19" s="285"/>
      <c r="FV19" s="285"/>
      <c r="FW19" s="285"/>
      <c r="FX19" s="285"/>
      <c r="FY19" s="285"/>
      <c r="FZ19" s="285"/>
      <c r="GA19" s="285"/>
      <c r="GB19" s="285"/>
      <c r="GC19" s="285"/>
      <c r="GD19" s="285"/>
      <c r="GE19" s="285"/>
      <c r="GF19" s="285"/>
      <c r="GG19" s="285"/>
      <c r="GH19" s="285"/>
      <c r="GI19" s="285"/>
      <c r="GJ19" s="285"/>
      <c r="GK19" s="285"/>
      <c r="GL19" s="285"/>
      <c r="GM19" s="285"/>
      <c r="GN19" s="285"/>
      <c r="GO19" s="285"/>
      <c r="GP19" s="285"/>
      <c r="GQ19" s="285"/>
      <c r="GR19" s="285"/>
      <c r="GS19" s="285"/>
      <c r="GT19" s="285"/>
      <c r="GU19" s="285"/>
      <c r="GV19" s="285"/>
      <c r="GW19" s="285"/>
      <c r="GX19" s="285"/>
      <c r="GY19" s="285"/>
      <c r="GZ19" s="285"/>
      <c r="HA19" s="285"/>
      <c r="HB19" s="285"/>
      <c r="HC19" s="285"/>
      <c r="HD19" s="285"/>
      <c r="HE19" s="285"/>
      <c r="HF19" s="285"/>
      <c r="HG19" s="285"/>
      <c r="HH19" s="285"/>
      <c r="HI19" s="285"/>
      <c r="HJ19" s="285"/>
      <c r="HK19" s="285"/>
      <c r="HL19" s="285"/>
      <c r="HM19" s="285"/>
      <c r="HN19" s="285"/>
      <c r="HO19" s="285"/>
      <c r="HP19" s="285"/>
      <c r="HQ19" s="285"/>
      <c r="HR19" s="285"/>
      <c r="HS19" s="285"/>
      <c r="HT19" s="285"/>
      <c r="HU19" s="285"/>
      <c r="HV19" s="285"/>
      <c r="HW19" s="285"/>
      <c r="HX19" s="285"/>
      <c r="HY19" s="285"/>
      <c r="HZ19" s="285"/>
      <c r="IA19" s="285"/>
      <c r="IB19" s="285"/>
      <c r="IC19" s="285"/>
      <c r="ID19" s="285"/>
      <c r="IE19" s="285"/>
      <c r="IF19" s="285"/>
      <c r="IG19" s="285"/>
      <c r="IH19" s="285"/>
      <c r="II19" s="285"/>
      <c r="IJ19" s="285"/>
      <c r="IK19" s="285"/>
      <c r="IL19" s="285"/>
      <c r="IM19" s="285"/>
      <c r="IN19" s="285"/>
      <c r="IO19" s="285"/>
      <c r="IP19" s="285"/>
      <c r="IQ19" s="285"/>
      <c r="IR19" s="285"/>
      <c r="IS19" s="285"/>
      <c r="IT19" s="285"/>
      <c r="IU19" s="285"/>
      <c r="IV19" s="285"/>
      <c r="IW19" s="285"/>
      <c r="IX19" s="285"/>
      <c r="IY19" s="285"/>
    </row>
    <row r="20" spans="1:259" s="128" customFormat="1" ht="18" customHeight="1" x14ac:dyDescent="0.2">
      <c r="A20" s="285"/>
      <c r="B20" s="286" t="s">
        <v>6</v>
      </c>
      <c r="C20" s="406">
        <v>5058138</v>
      </c>
      <c r="D20" s="187">
        <v>10.674531134856359</v>
      </c>
      <c r="E20" s="277"/>
      <c r="F20" s="287">
        <v>656267</v>
      </c>
      <c r="G20" s="288">
        <v>10.11798069300321</v>
      </c>
      <c r="H20" s="277"/>
      <c r="I20" s="289">
        <v>133839</v>
      </c>
      <c r="J20" s="415">
        <f t="shared" si="1"/>
        <v>2.646013216721252</v>
      </c>
      <c r="K20" s="288">
        <f>I20*100/F20</f>
        <v>20.39398598436307</v>
      </c>
      <c r="L20" s="279"/>
      <c r="M20" s="279">
        <f t="shared" si="3"/>
        <v>6</v>
      </c>
      <c r="N20" s="279">
        <v>10</v>
      </c>
      <c r="O20" s="279">
        <f t="shared" si="4"/>
        <v>2</v>
      </c>
      <c r="P20" s="280" t="str">
        <f t="shared" si="0"/>
        <v>Aragón</v>
      </c>
      <c r="Q20" s="281">
        <f t="shared" si="5"/>
        <v>19.314101706772565</v>
      </c>
      <c r="R20" s="311"/>
      <c r="S20" s="290"/>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5"/>
      <c r="CV20" s="285"/>
      <c r="CW20" s="285"/>
      <c r="CX20" s="285"/>
      <c r="CY20" s="285"/>
      <c r="CZ20" s="285"/>
      <c r="DA20" s="285"/>
      <c r="DB20" s="285"/>
      <c r="DC20" s="285"/>
      <c r="DD20" s="285"/>
      <c r="DE20" s="285"/>
      <c r="DF20" s="285"/>
      <c r="DG20" s="285"/>
      <c r="DH20" s="285"/>
      <c r="DI20" s="285"/>
      <c r="DJ20" s="285"/>
      <c r="DK20" s="285"/>
      <c r="DL20" s="285"/>
      <c r="DM20" s="285"/>
      <c r="DN20" s="285"/>
      <c r="DO20" s="285"/>
      <c r="DP20" s="285"/>
      <c r="DQ20" s="285"/>
      <c r="DR20" s="285"/>
      <c r="DS20" s="285"/>
      <c r="DT20" s="285"/>
      <c r="DU20" s="285"/>
      <c r="DV20" s="285"/>
      <c r="DW20" s="285"/>
      <c r="DX20" s="285"/>
      <c r="DY20" s="285"/>
      <c r="DZ20" s="285"/>
      <c r="EA20" s="285"/>
      <c r="EB20" s="285"/>
      <c r="EC20" s="285"/>
      <c r="ED20" s="285"/>
      <c r="EE20" s="285"/>
      <c r="EF20" s="285"/>
      <c r="EG20" s="285"/>
      <c r="EH20" s="285"/>
      <c r="EI20" s="285"/>
      <c r="EJ20" s="285"/>
      <c r="EK20" s="285"/>
      <c r="EL20" s="285"/>
      <c r="EM20" s="285"/>
      <c r="EN20" s="285"/>
      <c r="EO20" s="285"/>
      <c r="EP20" s="285"/>
      <c r="EQ20" s="285"/>
      <c r="ER20" s="285"/>
      <c r="ES20" s="285"/>
      <c r="ET20" s="285"/>
      <c r="EU20" s="285"/>
      <c r="EV20" s="285"/>
      <c r="EW20" s="285"/>
      <c r="EX20" s="285"/>
      <c r="EY20" s="285"/>
      <c r="EZ20" s="285"/>
      <c r="FA20" s="285"/>
      <c r="FB20" s="285"/>
      <c r="FC20" s="285"/>
      <c r="FD20" s="285"/>
      <c r="FE20" s="285"/>
      <c r="FF20" s="285"/>
      <c r="FG20" s="285"/>
      <c r="FH20" s="285"/>
      <c r="FI20" s="285"/>
      <c r="FJ20" s="285"/>
      <c r="FK20" s="285"/>
      <c r="FL20" s="285"/>
      <c r="FM20" s="285"/>
      <c r="FN20" s="285"/>
      <c r="FO20" s="285"/>
      <c r="FP20" s="285"/>
      <c r="FQ20" s="285"/>
      <c r="FR20" s="285"/>
      <c r="FS20" s="285"/>
      <c r="FT20" s="285"/>
      <c r="FU20" s="285"/>
      <c r="FV20" s="285"/>
      <c r="FW20" s="285"/>
      <c r="FX20" s="285"/>
      <c r="FY20" s="285"/>
      <c r="FZ20" s="285"/>
      <c r="GA20" s="285"/>
      <c r="GB20" s="285"/>
      <c r="GC20" s="285"/>
      <c r="GD20" s="285"/>
      <c r="GE20" s="285"/>
      <c r="GF20" s="285"/>
      <c r="GG20" s="285"/>
      <c r="GH20" s="285"/>
      <c r="GI20" s="285"/>
      <c r="GJ20" s="285"/>
      <c r="GK20" s="285"/>
      <c r="GL20" s="285"/>
      <c r="GM20" s="285"/>
      <c r="GN20" s="285"/>
      <c r="GO20" s="285"/>
      <c r="GP20" s="285"/>
      <c r="GQ20" s="285"/>
      <c r="GR20" s="285"/>
      <c r="GS20" s="285"/>
      <c r="GT20" s="285"/>
      <c r="GU20" s="285"/>
      <c r="GV20" s="285"/>
      <c r="GW20" s="285"/>
      <c r="GX20" s="285"/>
      <c r="GY20" s="285"/>
      <c r="GZ20" s="285"/>
      <c r="HA20" s="285"/>
      <c r="HB20" s="285"/>
      <c r="HC20" s="285"/>
      <c r="HD20" s="285"/>
      <c r="HE20" s="285"/>
      <c r="HF20" s="285"/>
      <c r="HG20" s="285"/>
      <c r="HH20" s="285"/>
      <c r="HI20" s="285"/>
      <c r="HJ20" s="285"/>
      <c r="HK20" s="285"/>
      <c r="HL20" s="285"/>
      <c r="HM20" s="285"/>
      <c r="HN20" s="285"/>
      <c r="HO20" s="285"/>
      <c r="HP20" s="285"/>
      <c r="HQ20" s="285"/>
      <c r="HR20" s="285"/>
      <c r="HS20" s="285"/>
      <c r="HT20" s="285"/>
      <c r="HU20" s="285"/>
      <c r="HV20" s="285"/>
      <c r="HW20" s="285"/>
      <c r="HX20" s="285"/>
      <c r="HY20" s="285"/>
      <c r="HZ20" s="285"/>
      <c r="IA20" s="285"/>
      <c r="IB20" s="285"/>
      <c r="IC20" s="285"/>
      <c r="ID20" s="285"/>
      <c r="IE20" s="285"/>
      <c r="IF20" s="285"/>
      <c r="IG20" s="285"/>
      <c r="IH20" s="285"/>
      <c r="II20" s="285"/>
      <c r="IJ20" s="285"/>
      <c r="IK20" s="285"/>
      <c r="IL20" s="285"/>
      <c r="IM20" s="285"/>
      <c r="IN20" s="285"/>
      <c r="IO20" s="285"/>
      <c r="IP20" s="285"/>
      <c r="IQ20" s="285"/>
      <c r="IR20" s="285"/>
      <c r="IS20" s="285"/>
      <c r="IT20" s="285"/>
      <c r="IU20" s="285"/>
      <c r="IV20" s="285"/>
      <c r="IW20" s="285"/>
      <c r="IX20" s="285"/>
      <c r="IY20" s="285"/>
    </row>
    <row r="21" spans="1:259" s="125" customFormat="1" ht="18" customHeight="1" x14ac:dyDescent="0.2">
      <c r="A21" s="282"/>
      <c r="B21" s="234" t="s">
        <v>5</v>
      </c>
      <c r="C21" s="406">
        <v>1059501</v>
      </c>
      <c r="D21" s="187">
        <v>2.2359367047540908</v>
      </c>
      <c r="E21" s="277"/>
      <c r="F21" s="235">
        <v>159524</v>
      </c>
      <c r="G21" s="236">
        <v>2.4594574343531583</v>
      </c>
      <c r="H21" s="277"/>
      <c r="I21" s="283">
        <v>32795</v>
      </c>
      <c r="J21" s="414">
        <f t="shared" si="1"/>
        <v>3.0953250634024885</v>
      </c>
      <c r="K21" s="236">
        <f t="shared" si="2"/>
        <v>20.558035154584889</v>
      </c>
      <c r="L21" s="279"/>
      <c r="M21" s="279">
        <f t="shared" si="3"/>
        <v>5</v>
      </c>
      <c r="N21" s="279">
        <v>11</v>
      </c>
      <c r="O21" s="279">
        <f t="shared" si="4"/>
        <v>17</v>
      </c>
      <c r="P21" s="280" t="str">
        <f t="shared" si="0"/>
        <v>Rioja, La</v>
      </c>
      <c r="Q21" s="281">
        <f t="shared" si="5"/>
        <v>18.940417894573574</v>
      </c>
      <c r="R21" s="311"/>
      <c r="S21" s="276"/>
      <c r="T21" s="282"/>
      <c r="U21" s="282"/>
      <c r="V21" s="282"/>
      <c r="W21" s="282"/>
      <c r="X21" s="282"/>
      <c r="Y21" s="282"/>
      <c r="Z21" s="282"/>
      <c r="AA21" s="282"/>
      <c r="AB21" s="282"/>
      <c r="AC21" s="282"/>
      <c r="AD21" s="282"/>
      <c r="AE21" s="282"/>
      <c r="AF21" s="282"/>
      <c r="AG21" s="282"/>
      <c r="AH21" s="282"/>
      <c r="AI21" s="282"/>
      <c r="AJ21" s="282"/>
      <c r="AK21" s="282"/>
      <c r="AL21" s="282"/>
      <c r="AM21" s="282"/>
      <c r="AN21" s="282"/>
      <c r="AO21" s="282"/>
      <c r="AP21" s="282"/>
      <c r="AQ21" s="282"/>
      <c r="AR21" s="282"/>
      <c r="AS21" s="282"/>
      <c r="AT21" s="282"/>
      <c r="AU21" s="282"/>
      <c r="AV21" s="282"/>
      <c r="AW21" s="282"/>
      <c r="AX21" s="282"/>
      <c r="AY21" s="282"/>
      <c r="AZ21" s="282"/>
      <c r="BA21" s="282"/>
      <c r="BB21" s="282"/>
      <c r="BC21" s="282"/>
      <c r="BD21" s="282"/>
      <c r="BE21" s="282"/>
      <c r="BF21" s="282"/>
      <c r="BG21" s="282"/>
      <c r="BH21" s="282"/>
      <c r="BI21" s="282"/>
      <c r="BJ21" s="282"/>
      <c r="BK21" s="282"/>
      <c r="BL21" s="282"/>
      <c r="BM21" s="282"/>
      <c r="BN21" s="282"/>
      <c r="BO21" s="282"/>
      <c r="BP21" s="282"/>
      <c r="BQ21" s="282"/>
      <c r="BR21" s="282"/>
      <c r="BS21" s="282"/>
      <c r="BT21" s="282"/>
      <c r="BU21" s="282"/>
      <c r="BV21" s="282"/>
      <c r="BW21" s="282"/>
      <c r="BX21" s="282"/>
      <c r="BY21" s="282"/>
      <c r="BZ21" s="282"/>
      <c r="CA21" s="282"/>
      <c r="CB21" s="282"/>
      <c r="CC21" s="282"/>
      <c r="CD21" s="282"/>
      <c r="CE21" s="282"/>
      <c r="CF21" s="282"/>
      <c r="CG21" s="282"/>
      <c r="CH21" s="282"/>
      <c r="CI21" s="282"/>
      <c r="CJ21" s="282"/>
      <c r="CK21" s="282"/>
      <c r="CL21" s="282"/>
      <c r="CM21" s="282"/>
      <c r="CN21" s="282"/>
      <c r="CO21" s="282"/>
      <c r="CP21" s="282"/>
      <c r="CQ21" s="282"/>
      <c r="CR21" s="282"/>
      <c r="CS21" s="282"/>
      <c r="CT21" s="282"/>
      <c r="CU21" s="282"/>
      <c r="CV21" s="282"/>
      <c r="CW21" s="282"/>
      <c r="CX21" s="282"/>
      <c r="CY21" s="282"/>
      <c r="CZ21" s="282"/>
      <c r="DA21" s="282"/>
      <c r="DB21" s="282"/>
      <c r="DC21" s="282"/>
      <c r="DD21" s="282"/>
      <c r="DE21" s="282"/>
      <c r="DF21" s="282"/>
      <c r="DG21" s="282"/>
      <c r="DH21" s="282"/>
      <c r="DI21" s="282"/>
      <c r="DJ21" s="282"/>
      <c r="DK21" s="282"/>
      <c r="DL21" s="282"/>
      <c r="DM21" s="282"/>
      <c r="DN21" s="282"/>
      <c r="DO21" s="282"/>
      <c r="DP21" s="282"/>
      <c r="DQ21" s="282"/>
      <c r="DR21" s="282"/>
      <c r="DS21" s="282"/>
      <c r="DT21" s="282"/>
      <c r="DU21" s="282"/>
      <c r="DV21" s="282"/>
      <c r="DW21" s="282"/>
      <c r="DX21" s="282"/>
      <c r="DY21" s="282"/>
      <c r="DZ21" s="282"/>
      <c r="EA21" s="282"/>
      <c r="EB21" s="282"/>
      <c r="EC21" s="282"/>
      <c r="ED21" s="282"/>
      <c r="EE21" s="282"/>
      <c r="EF21" s="282"/>
      <c r="EG21" s="282"/>
      <c r="EH21" s="282"/>
      <c r="EI21" s="282"/>
      <c r="EJ21" s="282"/>
      <c r="EK21" s="282"/>
      <c r="EL21" s="282"/>
      <c r="EM21" s="282"/>
      <c r="EN21" s="282"/>
      <c r="EO21" s="282"/>
      <c r="EP21" s="282"/>
      <c r="EQ21" s="282"/>
      <c r="ER21" s="282"/>
      <c r="ES21" s="282"/>
      <c r="ET21" s="282"/>
      <c r="EU21" s="282"/>
      <c r="EV21" s="282"/>
      <c r="EW21" s="282"/>
      <c r="EX21" s="282"/>
      <c r="EY21" s="282"/>
      <c r="EZ21" s="282"/>
      <c r="FA21" s="282"/>
      <c r="FB21" s="282"/>
      <c r="FC21" s="282"/>
      <c r="FD21" s="282"/>
      <c r="FE21" s="282"/>
      <c r="FF21" s="282"/>
      <c r="FG21" s="282"/>
      <c r="FH21" s="282"/>
      <c r="FI21" s="282"/>
      <c r="FJ21" s="282"/>
      <c r="FK21" s="282"/>
      <c r="FL21" s="282"/>
      <c r="FM21" s="282"/>
      <c r="FN21" s="282"/>
      <c r="FO21" s="282"/>
      <c r="FP21" s="282"/>
      <c r="FQ21" s="282"/>
      <c r="FR21" s="282"/>
      <c r="FS21" s="282"/>
      <c r="FT21" s="282"/>
      <c r="FU21" s="282"/>
      <c r="FV21" s="282"/>
      <c r="FW21" s="282"/>
      <c r="FX21" s="282"/>
      <c r="FY21" s="282"/>
      <c r="FZ21" s="282"/>
      <c r="GA21" s="282"/>
      <c r="GB21" s="282"/>
      <c r="GC21" s="282"/>
      <c r="GD21" s="282"/>
      <c r="GE21" s="282"/>
      <c r="GF21" s="282"/>
      <c r="GG21" s="282"/>
      <c r="GH21" s="282"/>
      <c r="GI21" s="282"/>
      <c r="GJ21" s="282"/>
      <c r="GK21" s="282"/>
      <c r="GL21" s="282"/>
      <c r="GM21" s="282"/>
      <c r="GN21" s="282"/>
      <c r="GO21" s="282"/>
      <c r="GP21" s="282"/>
      <c r="GQ21" s="282"/>
      <c r="GR21" s="282"/>
      <c r="GS21" s="282"/>
      <c r="GT21" s="282"/>
      <c r="GU21" s="282"/>
      <c r="GV21" s="282"/>
      <c r="GW21" s="282"/>
      <c r="GX21" s="282"/>
      <c r="GY21" s="282"/>
      <c r="GZ21" s="282"/>
      <c r="HA21" s="282"/>
      <c r="HB21" s="282"/>
      <c r="HC21" s="282"/>
      <c r="HD21" s="282"/>
      <c r="HE21" s="282"/>
      <c r="HF21" s="282"/>
      <c r="HG21" s="282"/>
      <c r="HH21" s="282"/>
      <c r="HI21" s="282"/>
      <c r="HJ21" s="282"/>
      <c r="HK21" s="282"/>
      <c r="HL21" s="282"/>
      <c r="HM21" s="282"/>
      <c r="HN21" s="282"/>
      <c r="HO21" s="282"/>
      <c r="HP21" s="282"/>
      <c r="HQ21" s="282"/>
      <c r="HR21" s="282"/>
      <c r="HS21" s="282"/>
      <c r="HT21" s="282"/>
      <c r="HU21" s="282"/>
      <c r="HV21" s="282"/>
      <c r="HW21" s="282"/>
      <c r="HX21" s="282"/>
      <c r="HY21" s="282"/>
      <c r="HZ21" s="282"/>
      <c r="IA21" s="282"/>
      <c r="IB21" s="282"/>
      <c r="IC21" s="282"/>
      <c r="ID21" s="282"/>
      <c r="IE21" s="282"/>
      <c r="IF21" s="282"/>
      <c r="IG21" s="282"/>
      <c r="IH21" s="282"/>
      <c r="II21" s="282"/>
      <c r="IJ21" s="282"/>
      <c r="IK21" s="282"/>
      <c r="IL21" s="282"/>
      <c r="IM21" s="282"/>
      <c r="IN21" s="282"/>
      <c r="IO21" s="282"/>
      <c r="IP21" s="282"/>
      <c r="IQ21" s="282"/>
      <c r="IR21" s="282"/>
      <c r="IS21" s="282"/>
      <c r="IT21" s="282"/>
      <c r="IU21" s="282"/>
      <c r="IV21" s="282"/>
      <c r="IW21" s="282"/>
      <c r="IX21" s="282"/>
      <c r="IY21" s="282"/>
    </row>
    <row r="22" spans="1:259" s="125" customFormat="1" ht="18" customHeight="1" x14ac:dyDescent="0.2">
      <c r="A22" s="282"/>
      <c r="B22" s="234" t="s">
        <v>38</v>
      </c>
      <c r="C22" s="406">
        <v>2695645</v>
      </c>
      <c r="D22" s="187">
        <v>5.6888021799760837</v>
      </c>
      <c r="E22" s="277"/>
      <c r="F22" s="235">
        <v>485558</v>
      </c>
      <c r="G22" s="236">
        <v>7.4860787900858226</v>
      </c>
      <c r="H22" s="277"/>
      <c r="I22" s="283">
        <v>68103</v>
      </c>
      <c r="J22" s="414">
        <f t="shared" si="1"/>
        <v>2.5264083364092822</v>
      </c>
      <c r="K22" s="236">
        <f t="shared" si="2"/>
        <v>14.025718863657895</v>
      </c>
      <c r="L22" s="279"/>
      <c r="M22" s="279">
        <f t="shared" si="3"/>
        <v>19</v>
      </c>
      <c r="N22" s="279">
        <v>12</v>
      </c>
      <c r="O22" s="279">
        <f t="shared" si="4"/>
        <v>14</v>
      </c>
      <c r="P22" s="280" t="str">
        <f t="shared" si="0"/>
        <v>Murcia, Región de</v>
      </c>
      <c r="Q22" s="281">
        <f t="shared" si="5"/>
        <v>18.747610749517186</v>
      </c>
      <c r="R22" s="311"/>
      <c r="S22" s="276"/>
      <c r="T22" s="282"/>
      <c r="U22" s="282"/>
      <c r="V22" s="282"/>
      <c r="W22" s="282"/>
      <c r="X22" s="282"/>
      <c r="Y22" s="282"/>
      <c r="Z22" s="282"/>
      <c r="AA22" s="282"/>
      <c r="AB22" s="282"/>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D22" s="282"/>
      <c r="BE22" s="282"/>
      <c r="BF22" s="282"/>
      <c r="BG22" s="282"/>
      <c r="BH22" s="282"/>
      <c r="BI22" s="282"/>
      <c r="BJ22" s="282"/>
      <c r="BK22" s="282"/>
      <c r="BL22" s="282"/>
      <c r="BM22" s="282"/>
      <c r="BN22" s="282"/>
      <c r="BO22" s="282"/>
      <c r="BP22" s="282"/>
      <c r="BQ22" s="282"/>
      <c r="BR22" s="282"/>
      <c r="BS22" s="282"/>
      <c r="BT22" s="282"/>
      <c r="BU22" s="282"/>
      <c r="BV22" s="282"/>
      <c r="BW22" s="282"/>
      <c r="BX22" s="282"/>
      <c r="BY22" s="282"/>
      <c r="BZ22" s="282"/>
      <c r="CA22" s="282"/>
      <c r="CB22" s="282"/>
      <c r="CC22" s="282"/>
      <c r="CD22" s="282"/>
      <c r="CE22" s="282"/>
      <c r="CF22" s="282"/>
      <c r="CG22" s="282"/>
      <c r="CH22" s="282"/>
      <c r="CI22" s="282"/>
      <c r="CJ22" s="282"/>
      <c r="CK22" s="282"/>
      <c r="CL22" s="282"/>
      <c r="CM22" s="282"/>
      <c r="CN22" s="282"/>
      <c r="CO22" s="282"/>
      <c r="CP22" s="282"/>
      <c r="CQ22" s="282"/>
      <c r="CR22" s="282"/>
      <c r="CS22" s="282"/>
      <c r="CT22" s="282"/>
      <c r="CU22" s="282"/>
      <c r="CV22" s="282"/>
      <c r="CW22" s="282"/>
      <c r="CX22" s="282"/>
      <c r="CY22" s="282"/>
      <c r="CZ22" s="282"/>
      <c r="DA22" s="282"/>
      <c r="DB22" s="282"/>
      <c r="DC22" s="282"/>
      <c r="DD22" s="282"/>
      <c r="DE22" s="282"/>
      <c r="DF22" s="282"/>
      <c r="DG22" s="282"/>
      <c r="DH22" s="282"/>
      <c r="DI22" s="282"/>
      <c r="DJ22" s="282"/>
      <c r="DK22" s="282"/>
      <c r="DL22" s="282"/>
      <c r="DM22" s="282"/>
      <c r="DN22" s="282"/>
      <c r="DO22" s="282"/>
      <c r="DP22" s="282"/>
      <c r="DQ22" s="282"/>
      <c r="DR22" s="282"/>
      <c r="DS22" s="282"/>
      <c r="DT22" s="282"/>
      <c r="DU22" s="282"/>
      <c r="DV22" s="282"/>
      <c r="DW22" s="282"/>
      <c r="DX22" s="282"/>
      <c r="DY22" s="282"/>
      <c r="DZ22" s="282"/>
      <c r="EA22" s="282"/>
      <c r="EB22" s="282"/>
      <c r="EC22" s="282"/>
      <c r="ED22" s="282"/>
      <c r="EE22" s="282"/>
      <c r="EF22" s="282"/>
      <c r="EG22" s="282"/>
      <c r="EH22" s="282"/>
      <c r="EI22" s="282"/>
      <c r="EJ22" s="282"/>
      <c r="EK22" s="282"/>
      <c r="EL22" s="282"/>
      <c r="EM22" s="282"/>
      <c r="EN22" s="282"/>
      <c r="EO22" s="282"/>
      <c r="EP22" s="282"/>
      <c r="EQ22" s="282"/>
      <c r="ER22" s="282"/>
      <c r="ES22" s="282"/>
      <c r="ET22" s="282"/>
      <c r="EU22" s="282"/>
      <c r="EV22" s="282"/>
      <c r="EW22" s="282"/>
      <c r="EX22" s="282"/>
      <c r="EY22" s="282"/>
      <c r="EZ22" s="282"/>
      <c r="FA22" s="282"/>
      <c r="FB22" s="282"/>
      <c r="FC22" s="282"/>
      <c r="FD22" s="282"/>
      <c r="FE22" s="282"/>
      <c r="FF22" s="282"/>
      <c r="FG22" s="282"/>
      <c r="FH22" s="282"/>
      <c r="FI22" s="282"/>
      <c r="FJ22" s="282"/>
      <c r="FK22" s="282"/>
      <c r="FL22" s="282"/>
      <c r="FM22" s="282"/>
      <c r="FN22" s="282"/>
      <c r="FO22" s="282"/>
      <c r="FP22" s="282"/>
      <c r="FQ22" s="282"/>
      <c r="FR22" s="282"/>
      <c r="FS22" s="282"/>
      <c r="FT22" s="282"/>
      <c r="FU22" s="282"/>
      <c r="FV22" s="282"/>
      <c r="FW22" s="282"/>
      <c r="FX22" s="282"/>
      <c r="FY22" s="282"/>
      <c r="FZ22" s="282"/>
      <c r="GA22" s="282"/>
      <c r="GB22" s="282"/>
      <c r="GC22" s="282"/>
      <c r="GD22" s="282"/>
      <c r="GE22" s="282"/>
      <c r="GF22" s="282"/>
      <c r="GG22" s="282"/>
      <c r="GH22" s="282"/>
      <c r="GI22" s="282"/>
      <c r="GJ22" s="282"/>
      <c r="GK22" s="282"/>
      <c r="GL22" s="282"/>
      <c r="GM22" s="282"/>
      <c r="GN22" s="282"/>
      <c r="GO22" s="282"/>
      <c r="GP22" s="282"/>
      <c r="GQ22" s="282"/>
      <c r="GR22" s="282"/>
      <c r="GS22" s="282"/>
      <c r="GT22" s="282"/>
      <c r="GU22" s="282"/>
      <c r="GV22" s="282"/>
      <c r="GW22" s="282"/>
      <c r="GX22" s="282"/>
      <c r="GY22" s="282"/>
      <c r="GZ22" s="282"/>
      <c r="HA22" s="282"/>
      <c r="HB22" s="282"/>
      <c r="HC22" s="282"/>
      <c r="HD22" s="282"/>
      <c r="HE22" s="282"/>
      <c r="HF22" s="282"/>
      <c r="HG22" s="282"/>
      <c r="HH22" s="282"/>
      <c r="HI22" s="282"/>
      <c r="HJ22" s="282"/>
      <c r="HK22" s="282"/>
      <c r="HL22" s="282"/>
      <c r="HM22" s="282"/>
      <c r="HN22" s="282"/>
      <c r="HO22" s="282"/>
      <c r="HP22" s="282"/>
      <c r="HQ22" s="282"/>
      <c r="HR22" s="282"/>
      <c r="HS22" s="282"/>
      <c r="HT22" s="282"/>
      <c r="HU22" s="282"/>
      <c r="HV22" s="282"/>
      <c r="HW22" s="282"/>
      <c r="HX22" s="282"/>
      <c r="HY22" s="282"/>
      <c r="HZ22" s="282"/>
      <c r="IA22" s="282"/>
      <c r="IB22" s="282"/>
      <c r="IC22" s="282"/>
      <c r="ID22" s="282"/>
      <c r="IE22" s="282"/>
      <c r="IF22" s="282"/>
      <c r="IG22" s="282"/>
      <c r="IH22" s="282"/>
      <c r="II22" s="282"/>
      <c r="IJ22" s="282"/>
      <c r="IK22" s="282"/>
      <c r="IL22" s="282"/>
      <c r="IM22" s="282"/>
      <c r="IN22" s="282"/>
      <c r="IO22" s="282"/>
      <c r="IP22" s="282"/>
      <c r="IQ22" s="282"/>
      <c r="IR22" s="282"/>
      <c r="IS22" s="282"/>
      <c r="IT22" s="282"/>
      <c r="IU22" s="282"/>
      <c r="IV22" s="282"/>
      <c r="IW22" s="282"/>
      <c r="IX22" s="282"/>
      <c r="IY22" s="282"/>
    </row>
    <row r="23" spans="1:259" s="125" customFormat="1" ht="18" customHeight="1" x14ac:dyDescent="0.2">
      <c r="A23" s="282"/>
      <c r="B23" s="234" t="s">
        <v>45</v>
      </c>
      <c r="C23" s="406">
        <v>6751251</v>
      </c>
      <c r="D23" s="187">
        <v>14.247622148452677</v>
      </c>
      <c r="E23" s="277"/>
      <c r="F23" s="235">
        <v>803577</v>
      </c>
      <c r="G23" s="236">
        <v>12.389129076033749</v>
      </c>
      <c r="H23" s="277"/>
      <c r="I23" s="283">
        <v>163762</v>
      </c>
      <c r="J23" s="414">
        <f t="shared" si="1"/>
        <v>2.4256541491347305</v>
      </c>
      <c r="K23" s="236">
        <f t="shared" si="2"/>
        <v>20.379129815811055</v>
      </c>
      <c r="L23" s="279"/>
      <c r="M23" s="279">
        <f t="shared" si="3"/>
        <v>7</v>
      </c>
      <c r="N23" s="279">
        <v>13</v>
      </c>
      <c r="O23" s="279">
        <f t="shared" si="4"/>
        <v>15</v>
      </c>
      <c r="P23" s="280" t="str">
        <f t="shared" si="0"/>
        <v>Navarra, Comunidad Foral de</v>
      </c>
      <c r="Q23" s="281">
        <f t="shared" si="5"/>
        <v>18.460215782909316</v>
      </c>
      <c r="R23" s="311"/>
      <c r="S23" s="276"/>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c r="IP23" s="282"/>
      <c r="IQ23" s="282"/>
      <c r="IR23" s="282"/>
      <c r="IS23" s="282"/>
      <c r="IT23" s="282"/>
      <c r="IU23" s="282"/>
      <c r="IV23" s="282"/>
      <c r="IW23" s="282"/>
      <c r="IX23" s="282"/>
      <c r="IY23" s="282"/>
    </row>
    <row r="24" spans="1:259" s="125" customFormat="1" ht="18" customHeight="1" x14ac:dyDescent="0.2">
      <c r="A24" s="282"/>
      <c r="B24" s="234" t="s">
        <v>46</v>
      </c>
      <c r="C24" s="406">
        <v>1518486</v>
      </c>
      <c r="D24" s="187">
        <v>3.2045638305723356</v>
      </c>
      <c r="E24" s="277"/>
      <c r="F24" s="235">
        <v>201423</v>
      </c>
      <c r="G24" s="236">
        <v>3.1054342594200008</v>
      </c>
      <c r="H24" s="277"/>
      <c r="I24" s="283">
        <v>37762</v>
      </c>
      <c r="J24" s="414">
        <f t="shared" si="1"/>
        <v>2.486819107979922</v>
      </c>
      <c r="K24" s="236">
        <f>I24*100/F24</f>
        <v>18.747610749517186</v>
      </c>
      <c r="L24" s="279"/>
      <c r="M24" s="279">
        <f t="shared" si="3"/>
        <v>12</v>
      </c>
      <c r="N24" s="279">
        <v>14</v>
      </c>
      <c r="O24" s="279">
        <f t="shared" si="4"/>
        <v>6</v>
      </c>
      <c r="P24" s="280" t="str">
        <f t="shared" si="0"/>
        <v>Cantabria</v>
      </c>
      <c r="Q24" s="281">
        <f t="shared" si="5"/>
        <v>17.609703244447118</v>
      </c>
      <c r="R24" s="311"/>
      <c r="S24" s="276"/>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c r="IP24" s="282"/>
      <c r="IQ24" s="282"/>
      <c r="IR24" s="282"/>
      <c r="IS24" s="282"/>
      <c r="IT24" s="282"/>
      <c r="IU24" s="282"/>
      <c r="IV24" s="282"/>
      <c r="IW24" s="282"/>
      <c r="IX24" s="282"/>
      <c r="IY24" s="282"/>
    </row>
    <row r="25" spans="1:259" s="125" customFormat="1" ht="18" customHeight="1" x14ac:dyDescent="0.2">
      <c r="A25" s="282"/>
      <c r="B25" s="234" t="s">
        <v>47</v>
      </c>
      <c r="C25" s="407">
        <v>661537</v>
      </c>
      <c r="D25" s="187">
        <v>1.396086327292666</v>
      </c>
      <c r="E25" s="277"/>
      <c r="F25" s="239">
        <v>82583</v>
      </c>
      <c r="G25" s="236">
        <v>1.2732214168475393</v>
      </c>
      <c r="H25" s="277"/>
      <c r="I25" s="283">
        <v>15245</v>
      </c>
      <c r="J25" s="414">
        <f t="shared" si="1"/>
        <v>2.3044818354831249</v>
      </c>
      <c r="K25" s="236">
        <f t="shared" si="2"/>
        <v>18.460215782909316</v>
      </c>
      <c r="L25" s="279"/>
      <c r="M25" s="279">
        <f t="shared" si="3"/>
        <v>13</v>
      </c>
      <c r="N25" s="279">
        <v>15</v>
      </c>
      <c r="O25" s="279">
        <f t="shared" si="4"/>
        <v>9</v>
      </c>
      <c r="P25" s="280" t="str">
        <f t="shared" si="0"/>
        <v>Cataluña</v>
      </c>
      <c r="Q25" s="284">
        <f t="shared" si="5"/>
        <v>17.563110680671734</v>
      </c>
      <c r="R25" s="311"/>
      <c r="S25" s="276"/>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c r="IV25" s="282"/>
      <c r="IW25" s="282"/>
      <c r="IX25" s="282"/>
      <c r="IY25" s="282"/>
    </row>
    <row r="26" spans="1:259" s="125" customFormat="1" ht="18" customHeight="1" x14ac:dyDescent="0.2">
      <c r="A26" s="282"/>
      <c r="B26" s="234" t="s">
        <v>48</v>
      </c>
      <c r="C26" s="407">
        <v>2213993</v>
      </c>
      <c r="D26" s="187">
        <v>4.6723393491545773</v>
      </c>
      <c r="E26" s="277"/>
      <c r="F26" s="239">
        <v>336616</v>
      </c>
      <c r="G26" s="236">
        <v>5.1897690862956214</v>
      </c>
      <c r="H26" s="277"/>
      <c r="I26" s="283">
        <v>65206</v>
      </c>
      <c r="J26" s="414">
        <f t="shared" si="1"/>
        <v>2.9451764300971139</v>
      </c>
      <c r="K26" s="236">
        <f t="shared" si="2"/>
        <v>19.371034056610501</v>
      </c>
      <c r="L26" s="279"/>
      <c r="M26" s="279">
        <f t="shared" si="3"/>
        <v>9</v>
      </c>
      <c r="N26" s="279">
        <v>16</v>
      </c>
      <c r="O26" s="279">
        <f t="shared" si="4"/>
        <v>3</v>
      </c>
      <c r="P26" s="280" t="str">
        <f t="shared" si="0"/>
        <v>Asturias, Principado de</v>
      </c>
      <c r="Q26" s="281">
        <f t="shared" si="5"/>
        <v>14.975039017684571</v>
      </c>
      <c r="R26" s="311"/>
      <c r="S26" s="276"/>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c r="IP26" s="282"/>
      <c r="IQ26" s="282"/>
      <c r="IR26" s="282"/>
      <c r="IS26" s="282"/>
      <c r="IT26" s="282"/>
      <c r="IU26" s="282"/>
      <c r="IV26" s="282"/>
      <c r="IW26" s="282"/>
      <c r="IX26" s="282"/>
      <c r="IY26" s="282"/>
    </row>
    <row r="27" spans="1:259" s="125" customFormat="1" ht="18" customHeight="1" x14ac:dyDescent="0.2">
      <c r="A27" s="282"/>
      <c r="B27" s="234" t="s">
        <v>49</v>
      </c>
      <c r="C27" s="407">
        <v>319796</v>
      </c>
      <c r="D27" s="188">
        <v>0.67488715388993425</v>
      </c>
      <c r="E27" s="277"/>
      <c r="F27" s="239">
        <v>45131</v>
      </c>
      <c r="G27" s="243">
        <v>0.69580610735558523</v>
      </c>
      <c r="H27" s="277"/>
      <c r="I27" s="283">
        <v>8548</v>
      </c>
      <c r="J27" s="414">
        <f t="shared" si="1"/>
        <v>2.672954008180215</v>
      </c>
      <c r="K27" s="243">
        <f t="shared" si="2"/>
        <v>18.940417894573574</v>
      </c>
      <c r="L27" s="279"/>
      <c r="M27" s="279">
        <f t="shared" si="3"/>
        <v>11</v>
      </c>
      <c r="N27" s="279">
        <v>17</v>
      </c>
      <c r="O27" s="279">
        <f t="shared" si="4"/>
        <v>18</v>
      </c>
      <c r="P27" s="280" t="str">
        <f t="shared" si="0"/>
        <v>Ceuta y Melilla</v>
      </c>
      <c r="Q27" s="281">
        <f t="shared" si="5"/>
        <v>14.313936781609195</v>
      </c>
      <c r="R27" s="311"/>
      <c r="S27" s="276"/>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c r="IP27" s="282"/>
      <c r="IQ27" s="282"/>
      <c r="IR27" s="282"/>
      <c r="IS27" s="282"/>
      <c r="IT27" s="282"/>
      <c r="IU27" s="282"/>
      <c r="IV27" s="282"/>
      <c r="IW27" s="282"/>
      <c r="IX27" s="282"/>
      <c r="IY27" s="282"/>
    </row>
    <row r="28" spans="1:259" s="125" customFormat="1" ht="18" customHeight="1" x14ac:dyDescent="0.2">
      <c r="A28" s="282"/>
      <c r="B28" s="234" t="s">
        <v>4</v>
      </c>
      <c r="C28" s="239">
        <v>169778</v>
      </c>
      <c r="D28" s="243">
        <v>0.35829400997237382</v>
      </c>
      <c r="E28" s="277"/>
      <c r="F28" s="239">
        <v>22272</v>
      </c>
      <c r="G28" s="243">
        <v>0.34337802448480192</v>
      </c>
      <c r="H28" s="277"/>
      <c r="I28" s="283">
        <v>3188</v>
      </c>
      <c r="J28" s="414">
        <f t="shared" si="1"/>
        <v>1.8777462333164485</v>
      </c>
      <c r="K28" s="243">
        <f t="shared" si="2"/>
        <v>14.313936781609195</v>
      </c>
      <c r="L28" s="279"/>
      <c r="M28" s="279">
        <f t="shared" si="3"/>
        <v>17</v>
      </c>
      <c r="N28" s="279">
        <v>18</v>
      </c>
      <c r="O28" s="279">
        <f t="shared" si="4"/>
        <v>5</v>
      </c>
      <c r="P28" s="280" t="str">
        <f t="shared" si="0"/>
        <v>Canarias</v>
      </c>
      <c r="Q28" s="281">
        <f t="shared" si="5"/>
        <v>14.054993397227646</v>
      </c>
      <c r="R28" s="312"/>
      <c r="S28" s="224"/>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c r="IP28" s="282"/>
      <c r="IQ28" s="282"/>
      <c r="IR28" s="282"/>
      <c r="IS28" s="282"/>
      <c r="IT28" s="282"/>
      <c r="IU28" s="282"/>
      <c r="IV28" s="282"/>
      <c r="IW28" s="282"/>
      <c r="IX28" s="282"/>
      <c r="IY28" s="282"/>
    </row>
    <row r="29" spans="1:259" s="125" customFormat="1" ht="6" customHeight="1" x14ac:dyDescent="0.2">
      <c r="A29" s="282"/>
      <c r="B29" s="291"/>
      <c r="C29" s="292"/>
      <c r="D29" s="293"/>
      <c r="E29" s="233"/>
      <c r="F29" s="292"/>
      <c r="G29" s="293"/>
      <c r="H29" s="233"/>
      <c r="I29" s="292"/>
      <c r="J29" s="412"/>
      <c r="K29" s="293"/>
      <c r="L29" s="279"/>
      <c r="M29" s="279"/>
      <c r="N29" s="279">
        <v>19</v>
      </c>
      <c r="O29" s="279">
        <f t="shared" si="4"/>
        <v>12</v>
      </c>
      <c r="P29" s="280" t="str">
        <f t="shared" si="0"/>
        <v>Galicia</v>
      </c>
      <c r="Q29" s="281">
        <f t="shared" si="5"/>
        <v>14.025718863657895</v>
      </c>
      <c r="R29" s="313"/>
      <c r="S29" s="213"/>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c r="IP29" s="282"/>
      <c r="IQ29" s="282"/>
      <c r="IR29" s="282"/>
      <c r="IS29" s="282"/>
      <c r="IT29" s="282"/>
      <c r="IU29" s="282"/>
      <c r="IV29" s="282"/>
      <c r="IW29" s="282"/>
      <c r="IX29" s="282"/>
      <c r="IY29" s="282"/>
    </row>
    <row r="30" spans="1:259" s="125" customFormat="1" ht="5.25" customHeight="1" x14ac:dyDescent="0.2">
      <c r="A30" s="282"/>
      <c r="B30" s="294"/>
      <c r="C30" s="222"/>
      <c r="D30" s="250"/>
      <c r="E30" s="294"/>
      <c r="F30" s="294"/>
      <c r="G30" s="295"/>
      <c r="H30" s="294"/>
      <c r="I30" s="257"/>
      <c r="J30" s="257"/>
      <c r="K30" s="296"/>
      <c r="L30" s="297"/>
      <c r="M30" s="279"/>
      <c r="N30" s="298"/>
      <c r="O30" s="298"/>
      <c r="P30" s="298"/>
      <c r="Q30" s="298"/>
      <c r="R30" s="314"/>
      <c r="S30" s="257"/>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c r="IP30" s="282"/>
      <c r="IQ30" s="282"/>
      <c r="IR30" s="282"/>
      <c r="IS30" s="282"/>
      <c r="IT30" s="282"/>
      <c r="IU30" s="282"/>
      <c r="IV30" s="282"/>
      <c r="IW30" s="282"/>
      <c r="IX30" s="282"/>
      <c r="IY30" s="282"/>
    </row>
    <row r="31" spans="1:259" s="27" customFormat="1" ht="15.75" customHeight="1" x14ac:dyDescent="0.2">
      <c r="A31" s="223"/>
      <c r="B31" s="299" t="s">
        <v>3</v>
      </c>
      <c r="C31" s="254">
        <f>SUM(C11:C28)</f>
        <v>47385107</v>
      </c>
      <c r="D31" s="255">
        <f>SUM(D11:D28)</f>
        <v>100</v>
      </c>
      <c r="E31" s="300"/>
      <c r="F31" s="254">
        <f>SUM(F11:F28)</f>
        <v>6486146</v>
      </c>
      <c r="G31" s="255">
        <f>SUM(G11:G28)</f>
        <v>99.999999999999986</v>
      </c>
      <c r="H31" s="212"/>
      <c r="I31" s="254">
        <f>SUM(I11:I30)</f>
        <v>1313437</v>
      </c>
      <c r="J31" s="410">
        <f>I31*100/C31</f>
        <v>2.771835040912749</v>
      </c>
      <c r="K31" s="255">
        <f>I31*100/F31</f>
        <v>20.249883366794396</v>
      </c>
      <c r="L31" s="298"/>
      <c r="M31" s="279">
        <f t="shared" si="3"/>
        <v>8</v>
      </c>
      <c r="N31" s="298"/>
      <c r="O31" s="298"/>
      <c r="P31" s="298"/>
      <c r="Q31" s="298"/>
      <c r="R31" s="262"/>
      <c r="S31" s="262"/>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row>
    <row r="32" spans="1:259" s="27" customFormat="1" ht="9.75" customHeight="1" x14ac:dyDescent="0.2">
      <c r="A32" s="223"/>
      <c r="B32" s="301"/>
      <c r="C32" s="301"/>
      <c r="D32" s="301"/>
      <c r="E32" s="300"/>
      <c r="F32" s="302"/>
      <c r="G32" s="303"/>
      <c r="H32" s="212"/>
      <c r="I32" s="302"/>
      <c r="J32" s="302"/>
      <c r="K32" s="303"/>
      <c r="L32" s="298"/>
      <c r="M32" s="298"/>
      <c r="N32" s="298"/>
      <c r="O32" s="298"/>
      <c r="P32" s="298"/>
      <c r="Q32" s="298"/>
      <c r="R32" s="262"/>
      <c r="S32" s="262"/>
      <c r="T32" s="223"/>
      <c r="U32" s="223"/>
      <c r="V32" s="223"/>
      <c r="W32" s="223"/>
      <c r="X32" s="223"/>
      <c r="Y32" s="223"/>
      <c r="Z32" s="223"/>
      <c r="AA32" s="223"/>
      <c r="AB32" s="223"/>
      <c r="AC32" s="223"/>
      <c r="AD32" s="223"/>
      <c r="AE32" s="223"/>
      <c r="AF32" s="223"/>
      <c r="AG32" s="223"/>
      <c r="AH32" s="223"/>
      <c r="AI32" s="223"/>
      <c r="AJ32" s="223"/>
      <c r="AK32" s="223"/>
      <c r="AL32" s="223"/>
      <c r="AM32" s="223"/>
      <c r="AN32" s="223"/>
      <c r="AO32" s="223"/>
      <c r="AP32" s="223"/>
      <c r="AQ32" s="223"/>
      <c r="AR32" s="223"/>
      <c r="AS32" s="223"/>
      <c r="AT32" s="223"/>
      <c r="AU32" s="223"/>
      <c r="AV32" s="223"/>
      <c r="AW32" s="223"/>
      <c r="AX32" s="223"/>
      <c r="AY32" s="223"/>
      <c r="AZ32" s="223"/>
      <c r="BA32" s="223"/>
      <c r="BB32" s="223"/>
      <c r="BC32" s="223"/>
      <c r="BD32" s="223"/>
      <c r="BE32" s="223"/>
      <c r="BF32" s="223"/>
      <c r="BG32" s="223"/>
      <c r="BH32" s="223"/>
      <c r="BI32" s="223"/>
      <c r="BJ32" s="223"/>
      <c r="BK32" s="223"/>
      <c r="BL32" s="223"/>
      <c r="BM32" s="223"/>
      <c r="BN32" s="223"/>
      <c r="BO32" s="223"/>
      <c r="BP32" s="223"/>
      <c r="BQ32" s="223"/>
      <c r="BR32" s="223"/>
      <c r="BS32" s="223"/>
      <c r="BT32" s="223"/>
      <c r="BU32" s="223"/>
      <c r="BV32" s="223"/>
      <c r="BW32" s="223"/>
      <c r="BX32" s="223"/>
      <c r="BY32" s="223"/>
      <c r="BZ32" s="223"/>
      <c r="CA32" s="223"/>
      <c r="CB32" s="223"/>
      <c r="CC32" s="223"/>
      <c r="CD32" s="223"/>
      <c r="CE32" s="223"/>
      <c r="CF32" s="223"/>
      <c r="CG32" s="223"/>
      <c r="CH32" s="223"/>
      <c r="CI32" s="223"/>
      <c r="CJ32" s="223"/>
      <c r="CK32" s="223"/>
      <c r="CL32" s="223"/>
      <c r="CM32" s="223"/>
      <c r="CN32" s="223"/>
      <c r="CO32" s="223"/>
      <c r="CP32" s="223"/>
      <c r="CQ32" s="223"/>
      <c r="CR32" s="223"/>
      <c r="CS32" s="223"/>
      <c r="CT32" s="223"/>
      <c r="CU32" s="223"/>
      <c r="CV32" s="223"/>
      <c r="CW32" s="223"/>
      <c r="CX32" s="223"/>
      <c r="CY32" s="223"/>
      <c r="CZ32" s="223"/>
      <c r="DA32" s="223"/>
      <c r="DB32" s="223"/>
      <c r="DC32" s="223"/>
      <c r="DD32" s="223"/>
      <c r="DE32" s="223"/>
      <c r="DF32" s="223"/>
      <c r="DG32" s="223"/>
      <c r="DH32" s="223"/>
      <c r="DI32" s="223"/>
      <c r="DJ32" s="223"/>
      <c r="DK32" s="223"/>
      <c r="DL32" s="223"/>
      <c r="DM32" s="223"/>
      <c r="DN32" s="223"/>
      <c r="DO32" s="223"/>
      <c r="DP32" s="223"/>
      <c r="DQ32" s="223"/>
      <c r="DR32" s="223"/>
      <c r="DS32" s="223"/>
      <c r="DT32" s="223"/>
      <c r="DU32" s="223"/>
      <c r="DV32" s="223"/>
      <c r="DW32" s="223"/>
      <c r="DX32" s="223"/>
      <c r="DY32" s="223"/>
      <c r="DZ32" s="223"/>
      <c r="EA32" s="223"/>
      <c r="EB32" s="223"/>
      <c r="EC32" s="223"/>
      <c r="ED32" s="223"/>
      <c r="EE32" s="223"/>
      <c r="EF32" s="223"/>
      <c r="EG32" s="223"/>
      <c r="EH32" s="223"/>
      <c r="EI32" s="223"/>
      <c r="EJ32" s="223"/>
      <c r="EK32" s="223"/>
      <c r="EL32" s="223"/>
      <c r="EM32" s="223"/>
      <c r="EN32" s="223"/>
      <c r="EO32" s="223"/>
      <c r="EP32" s="223"/>
      <c r="EQ32" s="223"/>
      <c r="ER32" s="223"/>
      <c r="ES32" s="223"/>
      <c r="ET32" s="223"/>
      <c r="EU32" s="223"/>
      <c r="EV32" s="223"/>
      <c r="EW32" s="223"/>
      <c r="EX32" s="223"/>
      <c r="EY32" s="223"/>
      <c r="EZ32" s="223"/>
      <c r="FA32" s="223"/>
      <c r="FB32" s="223"/>
      <c r="FC32" s="223"/>
      <c r="FD32" s="223"/>
      <c r="FE32" s="223"/>
      <c r="FF32" s="223"/>
      <c r="FG32" s="223"/>
      <c r="FH32" s="223"/>
      <c r="FI32" s="223"/>
      <c r="FJ32" s="223"/>
      <c r="FK32" s="223"/>
      <c r="FL32" s="223"/>
      <c r="FM32" s="223"/>
      <c r="FN32" s="223"/>
      <c r="FO32" s="223"/>
      <c r="FP32" s="223"/>
      <c r="FQ32" s="223"/>
      <c r="FR32" s="223"/>
      <c r="FS32" s="223"/>
      <c r="FT32" s="223"/>
      <c r="FU32" s="223"/>
      <c r="FV32" s="223"/>
      <c r="FW32" s="223"/>
      <c r="FX32" s="223"/>
      <c r="FY32" s="223"/>
      <c r="FZ32" s="223"/>
      <c r="GA32" s="223"/>
      <c r="GB32" s="223"/>
      <c r="GC32" s="223"/>
      <c r="GD32" s="223"/>
      <c r="GE32" s="223"/>
      <c r="GF32" s="223"/>
      <c r="GG32" s="223"/>
      <c r="GH32" s="223"/>
      <c r="GI32" s="223"/>
      <c r="GJ32" s="223"/>
      <c r="GK32" s="223"/>
      <c r="GL32" s="223"/>
      <c r="GM32" s="223"/>
      <c r="GN32" s="223"/>
      <c r="GO32" s="223"/>
      <c r="GP32" s="223"/>
      <c r="GQ32" s="223"/>
      <c r="GR32" s="223"/>
      <c r="GS32" s="223"/>
      <c r="GT32" s="223"/>
      <c r="GU32" s="223"/>
      <c r="GV32" s="223"/>
      <c r="GW32" s="223"/>
      <c r="GX32" s="223"/>
      <c r="GY32" s="223"/>
      <c r="GZ32" s="223"/>
      <c r="HA32" s="223"/>
      <c r="HB32" s="223"/>
      <c r="HC32" s="223"/>
      <c r="HD32" s="223"/>
      <c r="HE32" s="223"/>
      <c r="HF32" s="223"/>
      <c r="HG32" s="223"/>
      <c r="HH32" s="223"/>
      <c r="HI32" s="223"/>
      <c r="HJ32" s="223"/>
      <c r="HK32" s="223"/>
      <c r="HL32" s="223"/>
      <c r="HM32" s="223"/>
      <c r="HN32" s="223"/>
      <c r="HO32" s="223"/>
      <c r="HP32" s="223"/>
      <c r="HQ32" s="223"/>
      <c r="HR32" s="223"/>
      <c r="HS32" s="223"/>
      <c r="HT32" s="223"/>
      <c r="HU32" s="223"/>
      <c r="HV32" s="223"/>
      <c r="HW32" s="223"/>
      <c r="HX32" s="223"/>
      <c r="HY32" s="223"/>
      <c r="HZ32" s="223"/>
      <c r="IA32" s="223"/>
      <c r="IB32" s="223"/>
      <c r="IC32" s="223"/>
      <c r="ID32" s="223"/>
      <c r="IE32" s="223"/>
      <c r="IF32" s="223"/>
      <c r="IG32" s="223"/>
      <c r="IH32" s="223"/>
      <c r="II32" s="223"/>
      <c r="IJ32" s="223"/>
      <c r="IK32" s="223"/>
      <c r="IL32" s="223"/>
      <c r="IM32" s="223"/>
      <c r="IN32" s="223"/>
      <c r="IO32" s="223"/>
      <c r="IP32" s="223"/>
      <c r="IQ32" s="223"/>
      <c r="IR32" s="223"/>
      <c r="IS32" s="223"/>
      <c r="IT32" s="223"/>
      <c r="IU32" s="223"/>
      <c r="IV32" s="223"/>
      <c r="IW32" s="223"/>
      <c r="IX32" s="223"/>
      <c r="IY32" s="223"/>
    </row>
    <row r="33" spans="1:259" s="20" customFormat="1" ht="18.75" customHeight="1" x14ac:dyDescent="0.2">
      <c r="A33" s="252"/>
      <c r="B33" s="1053" t="str">
        <f>'22solcasaadpot'!B32:M32</f>
        <v>(1) Cifras INE de población referidas al 01/01/2021. Real Decreto 1065/2021, de 30 de noviembre BOE 23.12.21.</v>
      </c>
      <c r="C33" s="1084"/>
      <c r="D33" s="1084"/>
      <c r="E33" s="1084"/>
      <c r="F33" s="1084"/>
      <c r="G33" s="1084"/>
      <c r="H33" s="1084"/>
      <c r="I33" s="1084"/>
      <c r="J33" s="1084"/>
      <c r="K33" s="1084"/>
      <c r="L33" s="1084"/>
      <c r="M33" s="1084"/>
      <c r="N33" s="1084"/>
      <c r="O33" s="1084"/>
      <c r="P33" s="252"/>
      <c r="Q33" s="262"/>
      <c r="R33" s="265"/>
      <c r="S33" s="265"/>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2"/>
      <c r="CC33" s="252"/>
      <c r="CD33" s="252"/>
      <c r="CE33" s="252"/>
      <c r="CF33" s="252"/>
      <c r="CG33" s="252"/>
      <c r="CH33" s="252"/>
      <c r="CI33" s="252"/>
      <c r="CJ33" s="252"/>
      <c r="CK33" s="252"/>
      <c r="CL33" s="252"/>
      <c r="CM33" s="252"/>
      <c r="CN33" s="252"/>
      <c r="CO33" s="252"/>
      <c r="CP33" s="252"/>
      <c r="CQ33" s="252"/>
      <c r="CR33" s="252"/>
      <c r="CS33" s="252"/>
      <c r="CT33" s="252"/>
      <c r="CU33" s="252"/>
      <c r="CV33" s="252"/>
      <c r="CW33" s="252"/>
      <c r="CX33" s="252"/>
      <c r="CY33" s="252"/>
      <c r="CZ33" s="252"/>
      <c r="DA33" s="252"/>
      <c r="DB33" s="252"/>
      <c r="DC33" s="252"/>
      <c r="DD33" s="252"/>
      <c r="DE33" s="252"/>
      <c r="DF33" s="252"/>
      <c r="DG33" s="252"/>
      <c r="DH33" s="252"/>
      <c r="DI33" s="252"/>
      <c r="DJ33" s="252"/>
      <c r="DK33" s="252"/>
      <c r="DL33" s="252"/>
      <c r="DM33" s="252"/>
      <c r="DN33" s="252"/>
      <c r="DO33" s="252"/>
      <c r="DP33" s="252"/>
      <c r="DQ33" s="252"/>
      <c r="DR33" s="252"/>
      <c r="DS33" s="252"/>
      <c r="DT33" s="252"/>
      <c r="DU33" s="252"/>
      <c r="DV33" s="252"/>
      <c r="DW33" s="252"/>
      <c r="DX33" s="252"/>
      <c r="DY33" s="252"/>
      <c r="DZ33" s="252"/>
      <c r="EA33" s="252"/>
      <c r="EB33" s="252"/>
      <c r="EC33" s="252"/>
      <c r="ED33" s="252"/>
      <c r="EE33" s="252"/>
      <c r="EF33" s="252"/>
      <c r="EG33" s="252"/>
      <c r="EH33" s="252"/>
      <c r="EI33" s="252"/>
      <c r="EJ33" s="252"/>
      <c r="EK33" s="252"/>
      <c r="EL33" s="252"/>
      <c r="EM33" s="252"/>
      <c r="EN33" s="252"/>
      <c r="EO33" s="252"/>
      <c r="EP33" s="252"/>
      <c r="EQ33" s="252"/>
      <c r="ER33" s="252"/>
      <c r="ES33" s="252"/>
      <c r="ET33" s="252"/>
      <c r="EU33" s="252"/>
      <c r="EV33" s="252"/>
      <c r="EW33" s="252"/>
      <c r="EX33" s="252"/>
      <c r="EY33" s="252"/>
      <c r="EZ33" s="252"/>
      <c r="FA33" s="252"/>
      <c r="FB33" s="252"/>
      <c r="FC33" s="252"/>
      <c r="FD33" s="252"/>
      <c r="FE33" s="252"/>
      <c r="FF33" s="252"/>
      <c r="FG33" s="252"/>
      <c r="FH33" s="252"/>
      <c r="FI33" s="252"/>
      <c r="FJ33" s="252"/>
      <c r="FK33" s="252"/>
      <c r="FL33" s="252"/>
      <c r="FM33" s="252"/>
      <c r="FN33" s="252"/>
      <c r="FO33" s="252"/>
      <c r="FP33" s="252"/>
      <c r="FQ33" s="252"/>
      <c r="FR33" s="252"/>
      <c r="FS33" s="252"/>
      <c r="FT33" s="252"/>
      <c r="FU33" s="252"/>
      <c r="FV33" s="252"/>
      <c r="FW33" s="252"/>
      <c r="FX33" s="252"/>
      <c r="FY33" s="252"/>
      <c r="FZ33" s="252"/>
      <c r="GA33" s="252"/>
      <c r="GB33" s="252"/>
      <c r="GC33" s="252"/>
      <c r="GD33" s="252"/>
      <c r="GE33" s="252"/>
      <c r="GF33" s="252"/>
      <c r="GG33" s="252"/>
      <c r="GH33" s="252"/>
      <c r="GI33" s="252"/>
      <c r="GJ33" s="252"/>
      <c r="GK33" s="252"/>
      <c r="GL33" s="252"/>
      <c r="GM33" s="252"/>
      <c r="GN33" s="252"/>
      <c r="GO33" s="252"/>
      <c r="GP33" s="252"/>
      <c r="GQ33" s="252"/>
      <c r="GR33" s="252"/>
      <c r="GS33" s="252"/>
      <c r="GT33" s="252"/>
      <c r="GU33" s="252"/>
      <c r="GV33" s="252"/>
      <c r="GW33" s="252"/>
      <c r="GX33" s="252"/>
      <c r="GY33" s="252"/>
      <c r="GZ33" s="252"/>
      <c r="HA33" s="252"/>
      <c r="HB33" s="252"/>
      <c r="HC33" s="252"/>
      <c r="HD33" s="252"/>
      <c r="HE33" s="252"/>
      <c r="HF33" s="252"/>
      <c r="HG33" s="252"/>
      <c r="HH33" s="252"/>
      <c r="HI33" s="252"/>
      <c r="HJ33" s="252"/>
      <c r="HK33" s="252"/>
      <c r="HL33" s="252"/>
      <c r="HM33" s="252"/>
      <c r="HN33" s="252"/>
      <c r="HO33" s="252"/>
      <c r="HP33" s="252"/>
      <c r="HQ33" s="252"/>
      <c r="HR33" s="252"/>
      <c r="HS33" s="252"/>
      <c r="HT33" s="252"/>
      <c r="HU33" s="252"/>
      <c r="HV33" s="252"/>
      <c r="HW33" s="252"/>
      <c r="HX33" s="252"/>
      <c r="HY33" s="252"/>
      <c r="HZ33" s="252"/>
      <c r="IA33" s="252"/>
      <c r="IB33" s="252"/>
      <c r="IC33" s="252"/>
      <c r="ID33" s="252"/>
      <c r="IE33" s="252"/>
      <c r="IF33" s="252"/>
      <c r="IG33" s="252"/>
      <c r="IH33" s="252"/>
      <c r="II33" s="252"/>
      <c r="IJ33" s="252"/>
      <c r="IK33" s="252"/>
      <c r="IL33" s="252"/>
      <c r="IM33" s="252"/>
      <c r="IN33" s="252"/>
      <c r="IO33" s="252"/>
      <c r="IP33" s="252"/>
      <c r="IQ33" s="252"/>
      <c r="IR33" s="252"/>
      <c r="IS33" s="252"/>
      <c r="IT33" s="252"/>
      <c r="IU33" s="252"/>
      <c r="IV33" s="252"/>
      <c r="IW33" s="252"/>
      <c r="IX33" s="252"/>
      <c r="IY33" s="252"/>
    </row>
    <row r="34" spans="1:259" ht="24" customHeight="1" x14ac:dyDescent="0.2">
      <c r="B34" s="1075" t="str">
        <f>'22solcasaadpot'!B33:Q33</f>
        <v>(2) Cifras de Población Potencialmente Dependiente calculadas según lo explicado en la metodología</v>
      </c>
      <c r="C34" s="1119"/>
      <c r="D34" s="1119"/>
      <c r="E34" s="1119"/>
      <c r="F34" s="1119"/>
      <c r="G34" s="1119"/>
      <c r="H34" s="1119"/>
      <c r="I34" s="1119"/>
      <c r="J34" s="1119"/>
      <c r="K34" s="1119"/>
      <c r="L34" s="1119"/>
      <c r="M34" s="1119"/>
      <c r="N34" s="1119"/>
      <c r="O34" s="1119"/>
      <c r="P34" s="1119"/>
    </row>
    <row r="35" spans="1:259" ht="15" customHeight="1" x14ac:dyDescent="0.15">
      <c r="B35" s="258" t="s">
        <v>50</v>
      </c>
      <c r="C35" s="258"/>
      <c r="D35" s="258"/>
      <c r="L35" s="305"/>
      <c r="M35" s="306"/>
      <c r="N35" s="306"/>
      <c r="O35" s="306"/>
      <c r="P35" s="307"/>
      <c r="Q35" s="308"/>
      <c r="R35" s="232"/>
    </row>
    <row r="36" spans="1:259" x14ac:dyDescent="0.15">
      <c r="L36" s="305"/>
      <c r="M36" s="306"/>
      <c r="N36" s="306"/>
      <c r="O36" s="306"/>
      <c r="P36" s="307"/>
      <c r="Q36" s="308"/>
      <c r="R36" s="232"/>
    </row>
    <row r="37" spans="1:259" x14ac:dyDescent="0.15">
      <c r="L37" s="305"/>
      <c r="M37" s="306"/>
      <c r="N37" s="306"/>
      <c r="O37" s="306"/>
      <c r="P37" s="307"/>
      <c r="Q37" s="309"/>
      <c r="R37" s="232"/>
    </row>
    <row r="38" spans="1:259" x14ac:dyDescent="0.15">
      <c r="L38" s="305"/>
      <c r="M38" s="306"/>
      <c r="N38" s="306"/>
      <c r="O38" s="306"/>
      <c r="P38" s="307"/>
      <c r="Q38" s="308"/>
      <c r="R38" s="232"/>
    </row>
    <row r="39" spans="1:259" x14ac:dyDescent="0.15">
      <c r="L39" s="305"/>
      <c r="M39" s="306"/>
      <c r="N39" s="306"/>
      <c r="O39" s="306"/>
      <c r="P39" s="307"/>
      <c r="Q39" s="308"/>
      <c r="R39" s="232"/>
    </row>
    <row r="40" spans="1:259" x14ac:dyDescent="0.15">
      <c r="L40" s="305"/>
      <c r="M40" s="306"/>
      <c r="N40" s="306"/>
      <c r="O40" s="306"/>
      <c r="P40" s="307"/>
      <c r="Q40" s="308"/>
      <c r="R40" s="232"/>
    </row>
    <row r="41" spans="1:259" x14ac:dyDescent="0.15">
      <c r="L41" s="305"/>
      <c r="M41" s="306"/>
      <c r="N41" s="306"/>
      <c r="O41" s="306"/>
      <c r="P41" s="307"/>
      <c r="Q41" s="308"/>
      <c r="R41" s="232"/>
    </row>
    <row r="42" spans="1:259" x14ac:dyDescent="0.15">
      <c r="L42" s="305"/>
      <c r="M42" s="306"/>
      <c r="N42" s="306"/>
      <c r="O42" s="306"/>
      <c r="P42" s="307"/>
      <c r="Q42" s="308"/>
      <c r="R42" s="232"/>
    </row>
    <row r="43" spans="1:259" x14ac:dyDescent="0.15">
      <c r="L43" s="305"/>
      <c r="M43" s="306"/>
      <c r="N43" s="306"/>
      <c r="O43" s="306"/>
      <c r="P43" s="307"/>
      <c r="Q43" s="308"/>
      <c r="R43" s="232"/>
    </row>
    <row r="44" spans="1:259" x14ac:dyDescent="0.15">
      <c r="L44" s="305"/>
      <c r="M44" s="306"/>
      <c r="N44" s="306"/>
      <c r="O44" s="306"/>
      <c r="P44" s="307"/>
      <c r="Q44" s="309"/>
      <c r="R44" s="232"/>
    </row>
    <row r="45" spans="1:259" x14ac:dyDescent="0.15">
      <c r="L45" s="305"/>
      <c r="M45" s="306"/>
      <c r="N45" s="306"/>
      <c r="O45" s="306"/>
      <c r="P45" s="307"/>
      <c r="Q45" s="308"/>
      <c r="R45" s="232"/>
    </row>
    <row r="46" spans="1:259" x14ac:dyDescent="0.15">
      <c r="L46" s="305"/>
      <c r="M46" s="306"/>
      <c r="N46" s="306"/>
      <c r="O46" s="306"/>
      <c r="P46" s="307"/>
      <c r="Q46" s="308"/>
      <c r="R46" s="232"/>
    </row>
    <row r="47" spans="1:259" x14ac:dyDescent="0.15">
      <c r="L47" s="305"/>
      <c r="M47" s="306"/>
      <c r="N47" s="306"/>
      <c r="O47" s="306"/>
      <c r="P47" s="307"/>
      <c r="Q47" s="308"/>
      <c r="R47" s="232"/>
    </row>
    <row r="48" spans="1:259" x14ac:dyDescent="0.15">
      <c r="L48" s="305"/>
      <c r="M48" s="306"/>
      <c r="N48" s="306"/>
      <c r="O48" s="306"/>
      <c r="P48" s="307"/>
      <c r="Q48" s="308"/>
      <c r="R48" s="232"/>
    </row>
    <row r="49" spans="12:18" x14ac:dyDescent="0.15">
      <c r="L49" s="305"/>
      <c r="M49" s="306"/>
      <c r="N49" s="306"/>
      <c r="O49" s="306"/>
      <c r="P49" s="307"/>
      <c r="Q49" s="308"/>
      <c r="R49" s="232"/>
    </row>
    <row r="50" spans="12:18" x14ac:dyDescent="0.15">
      <c r="L50" s="305"/>
      <c r="M50" s="306"/>
      <c r="N50" s="306"/>
      <c r="O50" s="306"/>
      <c r="P50" s="307"/>
      <c r="Q50" s="309"/>
      <c r="R50" s="232"/>
    </row>
    <row r="51" spans="12:18" x14ac:dyDescent="0.15">
      <c r="L51" s="305"/>
      <c r="M51" s="306"/>
      <c r="N51" s="306"/>
      <c r="O51" s="306"/>
      <c r="P51" s="307"/>
      <c r="Q51" s="308"/>
      <c r="R51" s="232"/>
    </row>
    <row r="52" spans="12:18" x14ac:dyDescent="0.15">
      <c r="L52" s="305"/>
      <c r="M52" s="306"/>
      <c r="N52" s="306"/>
      <c r="O52" s="306"/>
      <c r="P52" s="307"/>
      <c r="Q52" s="308"/>
      <c r="R52" s="232"/>
    </row>
    <row r="53" spans="12:18" x14ac:dyDescent="0.15">
      <c r="L53" s="305"/>
      <c r="M53" s="310"/>
      <c r="N53" s="310"/>
      <c r="O53" s="306"/>
      <c r="P53" s="307"/>
      <c r="Q53" s="308"/>
      <c r="R53" s="232"/>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2"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4"/>
      <c r="C2" s="1054"/>
    </row>
    <row r="3" spans="1:53" s="209" customFormat="1" ht="4.5" customHeight="1" x14ac:dyDescent="0.2">
      <c r="B3" s="1055"/>
      <c r="C3" s="1055"/>
    </row>
    <row r="4" spans="1:53" s="209" customFormat="1" ht="17.25" customHeight="1" x14ac:dyDescent="0.2">
      <c r="A4" s="1055" t="s">
        <v>437</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row>
    <row r="5" spans="1:53"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53" s="209" customFormat="1" ht="6" customHeight="1" x14ac:dyDescent="0.2"/>
    <row r="7" spans="1:53" s="214" customFormat="1" ht="12.75" customHeight="1" x14ac:dyDescent="0.2">
      <c r="A7" s="210"/>
      <c r="B7" s="1057" t="s">
        <v>15</v>
      </c>
      <c r="C7" s="212"/>
      <c r="D7" s="1060" t="s">
        <v>262</v>
      </c>
      <c r="E7" s="1061"/>
      <c r="F7" s="1061"/>
      <c r="G7" s="1061"/>
      <c r="H7" s="1061"/>
      <c r="I7" s="569"/>
      <c r="J7" s="1064"/>
      <c r="K7" s="1064"/>
      <c r="L7" s="1064"/>
      <c r="M7" s="1064"/>
      <c r="N7" s="1064"/>
      <c r="O7" s="1064"/>
      <c r="P7" s="569"/>
      <c r="Q7" s="1064"/>
      <c r="R7" s="1064"/>
      <c r="S7" s="1064"/>
      <c r="T7" s="1064"/>
      <c r="U7" s="1064"/>
      <c r="V7" s="1064"/>
      <c r="W7" s="569"/>
      <c r="X7" s="1064"/>
      <c r="Y7" s="1064"/>
      <c r="Z7" s="1064"/>
      <c r="AA7" s="1064"/>
      <c r="AB7" s="1064"/>
      <c r="AC7" s="1065"/>
      <c r="AD7" s="431"/>
      <c r="AE7" s="431"/>
      <c r="AF7" s="432"/>
      <c r="AG7" s="432"/>
      <c r="AH7" s="432"/>
      <c r="AI7" s="432"/>
      <c r="AJ7" s="432"/>
      <c r="AK7" s="432"/>
      <c r="AL7" s="433"/>
    </row>
    <row r="8" spans="1:53" s="214" customFormat="1" ht="33.75" customHeight="1" x14ac:dyDescent="0.2">
      <c r="A8" s="210"/>
      <c r="B8" s="1058"/>
      <c r="C8" s="212"/>
      <c r="D8" s="1062"/>
      <c r="E8" s="1063"/>
      <c r="F8" s="1063"/>
      <c r="G8" s="1063"/>
      <c r="H8" s="1063"/>
      <c r="I8" s="502"/>
      <c r="J8" s="1066" t="s">
        <v>263</v>
      </c>
      <c r="K8" s="1064"/>
      <c r="L8" s="1064"/>
      <c r="M8" s="1064"/>
      <c r="N8" s="1064"/>
      <c r="O8" s="1065"/>
      <c r="P8" s="212"/>
      <c r="Q8" s="1066" t="s">
        <v>264</v>
      </c>
      <c r="R8" s="1064"/>
      <c r="S8" s="1064"/>
      <c r="T8" s="1064"/>
      <c r="U8" s="1064"/>
      <c r="V8" s="1065"/>
      <c r="W8" s="212"/>
      <c r="X8" s="1066" t="s">
        <v>265</v>
      </c>
      <c r="Y8" s="1064"/>
      <c r="Z8" s="1064"/>
      <c r="AA8" s="1064"/>
      <c r="AB8" s="1064"/>
      <c r="AC8" s="1065"/>
      <c r="AD8" s="431"/>
      <c r="AE8" s="431"/>
      <c r="AF8" s="432"/>
      <c r="AG8" s="432"/>
      <c r="AH8" s="432"/>
      <c r="AI8" s="432"/>
      <c r="AJ8" s="432"/>
      <c r="AK8" s="432"/>
      <c r="AL8" s="433"/>
    </row>
    <row r="9" spans="1:53" s="214" customFormat="1" ht="21.75" customHeight="1" x14ac:dyDescent="0.2">
      <c r="A9" s="210"/>
      <c r="B9" s="1058"/>
      <c r="C9" s="212"/>
      <c r="D9" s="1067" t="s">
        <v>12</v>
      </c>
      <c r="E9" s="1048" t="s">
        <v>27</v>
      </c>
      <c r="F9" s="1049"/>
      <c r="G9" s="1049" t="s">
        <v>26</v>
      </c>
      <c r="H9" s="1050"/>
      <c r="I9" s="212"/>
      <c r="J9" s="1051" t="s">
        <v>12</v>
      </c>
      <c r="K9" s="1046" t="s">
        <v>233</v>
      </c>
      <c r="L9" s="1048" t="s">
        <v>27</v>
      </c>
      <c r="M9" s="1049"/>
      <c r="N9" s="1049" t="s">
        <v>26</v>
      </c>
      <c r="O9" s="1050"/>
      <c r="P9" s="212"/>
      <c r="Q9" s="1051" t="s">
        <v>12</v>
      </c>
      <c r="R9" s="1046" t="s">
        <v>233</v>
      </c>
      <c r="S9" s="1048" t="s">
        <v>27</v>
      </c>
      <c r="T9" s="1049"/>
      <c r="U9" s="1049" t="s">
        <v>26</v>
      </c>
      <c r="V9" s="1050"/>
      <c r="W9" s="212"/>
      <c r="X9" s="1051" t="s">
        <v>12</v>
      </c>
      <c r="Y9" s="1046" t="s">
        <v>233</v>
      </c>
      <c r="Z9" s="1048" t="s">
        <v>27</v>
      </c>
      <c r="AA9" s="1049"/>
      <c r="AB9" s="1049" t="s">
        <v>26</v>
      </c>
      <c r="AC9" s="1050"/>
      <c r="AD9" s="431"/>
      <c r="AE9" s="431"/>
      <c r="AF9" s="432"/>
      <c r="AG9" s="432"/>
      <c r="AH9" s="432"/>
      <c r="AI9" s="432"/>
      <c r="AJ9" s="432"/>
      <c r="AK9" s="432"/>
      <c r="AL9" s="433"/>
    </row>
    <row r="10" spans="1:53" s="220" customFormat="1" ht="36.75" customHeight="1" x14ac:dyDescent="0.2">
      <c r="A10" s="215"/>
      <c r="B10" s="1059"/>
      <c r="C10" s="217"/>
      <c r="D10" s="1068"/>
      <c r="E10" s="409" t="s">
        <v>12</v>
      </c>
      <c r="F10" s="409" t="s">
        <v>233</v>
      </c>
      <c r="G10" s="409" t="s">
        <v>12</v>
      </c>
      <c r="H10" s="219" t="s">
        <v>233</v>
      </c>
      <c r="I10" s="217"/>
      <c r="J10" s="1052"/>
      <c r="K10" s="1047"/>
      <c r="L10" s="409" t="s">
        <v>12</v>
      </c>
      <c r="M10" s="409" t="s">
        <v>233</v>
      </c>
      <c r="N10" s="409" t="s">
        <v>12</v>
      </c>
      <c r="O10" s="219" t="s">
        <v>233</v>
      </c>
      <c r="P10" s="217"/>
      <c r="Q10" s="1052"/>
      <c r="R10" s="1047"/>
      <c r="S10" s="409" t="s">
        <v>12</v>
      </c>
      <c r="T10" s="409" t="s">
        <v>233</v>
      </c>
      <c r="U10" s="409" t="s">
        <v>12</v>
      </c>
      <c r="V10" s="219" t="s">
        <v>233</v>
      </c>
      <c r="W10" s="217"/>
      <c r="X10" s="1052"/>
      <c r="Y10" s="1047"/>
      <c r="Z10" s="409" t="s">
        <v>12</v>
      </c>
      <c r="AA10" s="409" t="s">
        <v>233</v>
      </c>
      <c r="AB10" s="409" t="s">
        <v>12</v>
      </c>
      <c r="AC10" s="219" t="s">
        <v>233</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270632</v>
      </c>
      <c r="E12" s="739">
        <f>L12+S12+Z12</f>
        <v>172081</v>
      </c>
      <c r="F12" s="748">
        <f>E12/$D12*100</f>
        <v>63.58486801265186</v>
      </c>
      <c r="G12" s="739">
        <f>N12+U12+AB12</f>
        <v>98551</v>
      </c>
      <c r="H12" s="231">
        <f>G12/$D12*100</f>
        <v>36.415131987348133</v>
      </c>
      <c r="I12" s="227"/>
      <c r="J12" s="228">
        <v>81310</v>
      </c>
      <c r="K12" s="751">
        <v>30.044488456649621</v>
      </c>
      <c r="L12" s="745">
        <v>33519</v>
      </c>
      <c r="M12" s="748">
        <v>41.223711720575572</v>
      </c>
      <c r="N12" s="745">
        <v>47791</v>
      </c>
      <c r="O12" s="229">
        <v>58.776288279424428</v>
      </c>
      <c r="P12" s="227"/>
      <c r="Q12" s="228">
        <v>56796</v>
      </c>
      <c r="R12" s="751">
        <v>20.986431759732774</v>
      </c>
      <c r="S12" s="745">
        <v>38055</v>
      </c>
      <c r="T12" s="748">
        <v>67.002957954785543</v>
      </c>
      <c r="U12" s="745">
        <v>18741</v>
      </c>
      <c r="V12" s="229">
        <v>32.997042045214457</v>
      </c>
      <c r="W12" s="227"/>
      <c r="X12" s="228">
        <v>132526</v>
      </c>
      <c r="Y12" s="751">
        <v>48.969079783617609</v>
      </c>
      <c r="Z12" s="745">
        <v>100507</v>
      </c>
      <c r="AA12" s="748">
        <v>75.839457917691618</v>
      </c>
      <c r="AB12" s="745">
        <v>32019</v>
      </c>
      <c r="AC12" s="229">
        <f t="shared" ref="AC12:AC29" si="0">AB12/$X12*100</f>
        <v>24.160542082308378</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37547</v>
      </c>
      <c r="E13" s="740">
        <f t="shared" ref="E13:E29" si="2">L13+S13+Z13</f>
        <v>24437</v>
      </c>
      <c r="F13" s="578">
        <f t="shared" ref="F13:H29" si="3">E13/$D13*100</f>
        <v>65.083761685354361</v>
      </c>
      <c r="G13" s="740">
        <f t="shared" ref="G13:G29" si="4">N13+U13+AB13</f>
        <v>13110</v>
      </c>
      <c r="H13" s="238">
        <f t="shared" si="3"/>
        <v>34.916238314645639</v>
      </c>
      <c r="I13" s="227"/>
      <c r="J13" s="235">
        <v>7858</v>
      </c>
      <c r="K13" s="752">
        <v>20.928436359762433</v>
      </c>
      <c r="L13" s="746">
        <v>3351</v>
      </c>
      <c r="M13" s="749">
        <v>42.644438788495805</v>
      </c>
      <c r="N13" s="746">
        <v>4507</v>
      </c>
      <c r="O13" s="236">
        <v>57.355561211504202</v>
      </c>
      <c r="P13" s="227"/>
      <c r="Q13" s="235">
        <v>6843</v>
      </c>
      <c r="R13" s="752">
        <v>18.225157802221219</v>
      </c>
      <c r="S13" s="746">
        <v>4197</v>
      </c>
      <c r="T13" s="749">
        <v>61.332748794388422</v>
      </c>
      <c r="U13" s="746">
        <v>2646</v>
      </c>
      <c r="V13" s="236">
        <v>38.667251205611578</v>
      </c>
      <c r="W13" s="227"/>
      <c r="X13" s="235">
        <v>22846</v>
      </c>
      <c r="Y13" s="752">
        <v>60.846405838016352</v>
      </c>
      <c r="Z13" s="746">
        <v>16889</v>
      </c>
      <c r="AA13" s="749">
        <v>73.925413639149085</v>
      </c>
      <c r="AB13" s="746">
        <v>5957</v>
      </c>
      <c r="AC13" s="236">
        <f t="shared" si="0"/>
        <v>26.074586360850915</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28977</v>
      </c>
      <c r="E14" s="740">
        <f t="shared" si="2"/>
        <v>18908</v>
      </c>
      <c r="F14" s="578">
        <f t="shared" si="3"/>
        <v>65.251751389032691</v>
      </c>
      <c r="G14" s="740">
        <f t="shared" si="4"/>
        <v>10069</v>
      </c>
      <c r="H14" s="238">
        <f t="shared" si="3"/>
        <v>34.748248610967316</v>
      </c>
      <c r="I14" s="227"/>
      <c r="J14" s="235">
        <v>7336</v>
      </c>
      <c r="K14" s="752">
        <v>25.316630431031506</v>
      </c>
      <c r="L14" s="746">
        <v>3012</v>
      </c>
      <c r="M14" s="749">
        <v>41.057797164667392</v>
      </c>
      <c r="N14" s="746">
        <v>4324</v>
      </c>
      <c r="O14" s="236">
        <v>58.942202835332601</v>
      </c>
      <c r="P14" s="227"/>
      <c r="Q14" s="235">
        <v>5801</v>
      </c>
      <c r="R14" s="752">
        <v>20.019325672084758</v>
      </c>
      <c r="S14" s="746">
        <v>3515</v>
      </c>
      <c r="T14" s="749">
        <v>60.593001206688498</v>
      </c>
      <c r="U14" s="746">
        <v>2286</v>
      </c>
      <c r="V14" s="236">
        <v>39.406998793311502</v>
      </c>
      <c r="W14" s="227"/>
      <c r="X14" s="235">
        <v>15840</v>
      </c>
      <c r="Y14" s="752">
        <v>54.66404389688374</v>
      </c>
      <c r="Z14" s="746">
        <v>12381</v>
      </c>
      <c r="AA14" s="749">
        <v>78.162878787878782</v>
      </c>
      <c r="AB14" s="746">
        <v>3459</v>
      </c>
      <c r="AC14" s="236">
        <f t="shared" si="0"/>
        <v>21.837121212121215</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26198</v>
      </c>
      <c r="E15" s="740">
        <f t="shared" si="2"/>
        <v>16517</v>
      </c>
      <c r="F15" s="578">
        <f t="shared" si="3"/>
        <v>63.04679746545537</v>
      </c>
      <c r="G15" s="740">
        <f t="shared" si="4"/>
        <v>9681</v>
      </c>
      <c r="H15" s="238">
        <f t="shared" si="3"/>
        <v>36.953202534544623</v>
      </c>
      <c r="I15" s="227"/>
      <c r="J15" s="235">
        <v>6892</v>
      </c>
      <c r="K15" s="752">
        <v>26.307351706237121</v>
      </c>
      <c r="L15" s="746">
        <v>2941</v>
      </c>
      <c r="M15" s="749">
        <v>42.672663958212418</v>
      </c>
      <c r="N15" s="746">
        <v>3951</v>
      </c>
      <c r="O15" s="236">
        <v>57.327336041787582</v>
      </c>
      <c r="P15" s="227"/>
      <c r="Q15" s="235">
        <v>5712</v>
      </c>
      <c r="R15" s="752">
        <v>21.803191083288802</v>
      </c>
      <c r="S15" s="746">
        <v>3433</v>
      </c>
      <c r="T15" s="749">
        <v>60.101540616246496</v>
      </c>
      <c r="U15" s="746">
        <v>2279</v>
      </c>
      <c r="V15" s="236">
        <v>39.898459383753504</v>
      </c>
      <c r="W15" s="227"/>
      <c r="X15" s="235">
        <v>13594</v>
      </c>
      <c r="Y15" s="752">
        <v>51.889457210474077</v>
      </c>
      <c r="Z15" s="746">
        <v>10143</v>
      </c>
      <c r="AA15" s="749">
        <v>74.61380020597322</v>
      </c>
      <c r="AB15" s="746">
        <v>3451</v>
      </c>
      <c r="AC15" s="236">
        <f t="shared" si="0"/>
        <v>25.386199794026776</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34697</v>
      </c>
      <c r="E16" s="740">
        <f t="shared" si="2"/>
        <v>20517</v>
      </c>
      <c r="F16" s="578">
        <f t="shared" si="3"/>
        <v>59.13191342190968</v>
      </c>
      <c r="G16" s="740">
        <f t="shared" si="4"/>
        <v>14180</v>
      </c>
      <c r="H16" s="238">
        <f t="shared" si="3"/>
        <v>40.86808657809032</v>
      </c>
      <c r="I16" s="227"/>
      <c r="J16" s="235">
        <v>14464</v>
      </c>
      <c r="K16" s="752">
        <v>41.686601147073233</v>
      </c>
      <c r="L16" s="746">
        <v>5961</v>
      </c>
      <c r="M16" s="749">
        <v>41.212665929203538</v>
      </c>
      <c r="N16" s="746">
        <v>8503</v>
      </c>
      <c r="O16" s="236">
        <v>58.787334070796462</v>
      </c>
      <c r="P16" s="227"/>
      <c r="Q16" s="235">
        <v>6669</v>
      </c>
      <c r="R16" s="752">
        <v>19.220681903334583</v>
      </c>
      <c r="S16" s="746">
        <v>4082</v>
      </c>
      <c r="T16" s="749">
        <v>61.208576998050681</v>
      </c>
      <c r="U16" s="746">
        <v>2587</v>
      </c>
      <c r="V16" s="236">
        <v>38.791423001949319</v>
      </c>
      <c r="W16" s="227"/>
      <c r="X16" s="235">
        <v>13564</v>
      </c>
      <c r="Y16" s="752">
        <v>39.09271694959218</v>
      </c>
      <c r="Z16" s="746">
        <v>10474</v>
      </c>
      <c r="AA16" s="749">
        <v>77.219109407254493</v>
      </c>
      <c r="AB16" s="746">
        <v>3090</v>
      </c>
      <c r="AC16" s="236">
        <f t="shared" si="0"/>
        <v>22.780890592745504</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17553</v>
      </c>
      <c r="E17" s="741">
        <f t="shared" si="2"/>
        <v>10961</v>
      </c>
      <c r="F17" s="579">
        <f t="shared" si="3"/>
        <v>62.445166068478322</v>
      </c>
      <c r="G17" s="741">
        <f t="shared" si="4"/>
        <v>6592</v>
      </c>
      <c r="H17" s="238">
        <f t="shared" si="3"/>
        <v>37.554833931521678</v>
      </c>
      <c r="I17" s="227"/>
      <c r="J17" s="239">
        <v>4473</v>
      </c>
      <c r="K17" s="753">
        <v>25.482823448983076</v>
      </c>
      <c r="L17" s="741">
        <v>1834</v>
      </c>
      <c r="M17" s="579">
        <v>41.001564945226917</v>
      </c>
      <c r="N17" s="741">
        <v>2639</v>
      </c>
      <c r="O17" s="236">
        <v>58.998435054773083</v>
      </c>
      <c r="P17" s="227"/>
      <c r="Q17" s="239">
        <v>3644</v>
      </c>
      <c r="R17" s="753">
        <v>20.75998404831083</v>
      </c>
      <c r="S17" s="741">
        <v>2035</v>
      </c>
      <c r="T17" s="579">
        <v>55.845225027442368</v>
      </c>
      <c r="U17" s="741">
        <v>1609</v>
      </c>
      <c r="V17" s="236">
        <v>44.154774972557632</v>
      </c>
      <c r="W17" s="227"/>
      <c r="X17" s="239">
        <v>9436</v>
      </c>
      <c r="Y17" s="753">
        <v>53.757192502706083</v>
      </c>
      <c r="Z17" s="741">
        <v>7092</v>
      </c>
      <c r="AA17" s="579">
        <v>75.158965663416694</v>
      </c>
      <c r="AB17" s="741">
        <v>2344</v>
      </c>
      <c r="AC17" s="236">
        <f t="shared" si="0"/>
        <v>24.841034336583299</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114173</v>
      </c>
      <c r="E18" s="740">
        <f t="shared" si="2"/>
        <v>72731</v>
      </c>
      <c r="F18" s="578">
        <f t="shared" si="3"/>
        <v>63.702451542834112</v>
      </c>
      <c r="G18" s="740">
        <f t="shared" si="4"/>
        <v>41442</v>
      </c>
      <c r="H18" s="238">
        <f t="shared" si="3"/>
        <v>36.297548457165881</v>
      </c>
      <c r="I18" s="227"/>
      <c r="J18" s="235">
        <v>24051</v>
      </c>
      <c r="K18" s="752">
        <v>21.065400751491158</v>
      </c>
      <c r="L18" s="746">
        <v>10063</v>
      </c>
      <c r="M18" s="749">
        <v>41.840256122406558</v>
      </c>
      <c r="N18" s="746">
        <v>13988</v>
      </c>
      <c r="O18" s="236">
        <v>58.159743877593449</v>
      </c>
      <c r="P18" s="227"/>
      <c r="Q18" s="235">
        <v>19461</v>
      </c>
      <c r="R18" s="752">
        <v>17.045185814509562</v>
      </c>
      <c r="S18" s="746">
        <v>11230</v>
      </c>
      <c r="T18" s="749">
        <v>57.705153897538665</v>
      </c>
      <c r="U18" s="746">
        <v>8231</v>
      </c>
      <c r="V18" s="236">
        <v>42.294846102461328</v>
      </c>
      <c r="W18" s="227"/>
      <c r="X18" s="235">
        <v>70661</v>
      </c>
      <c r="Y18" s="752">
        <v>61.889413433999287</v>
      </c>
      <c r="Z18" s="746">
        <v>51438</v>
      </c>
      <c r="AA18" s="749">
        <v>72.795460013302943</v>
      </c>
      <c r="AB18" s="746">
        <v>19223</v>
      </c>
      <c r="AC18" s="236">
        <f t="shared" si="0"/>
        <v>27.204539986697046</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67338</v>
      </c>
      <c r="E19" s="740">
        <f t="shared" si="2"/>
        <v>43419</v>
      </c>
      <c r="F19" s="578">
        <f t="shared" si="3"/>
        <v>64.479194511271501</v>
      </c>
      <c r="G19" s="740">
        <f t="shared" si="4"/>
        <v>23919</v>
      </c>
      <c r="H19" s="238">
        <f t="shared" si="3"/>
        <v>35.520805488728499</v>
      </c>
      <c r="I19" s="227"/>
      <c r="J19" s="235">
        <v>15593</v>
      </c>
      <c r="K19" s="752">
        <v>23.156315898898097</v>
      </c>
      <c r="L19" s="746">
        <v>6496</v>
      </c>
      <c r="M19" s="749">
        <v>41.659719104726477</v>
      </c>
      <c r="N19" s="746">
        <v>9097</v>
      </c>
      <c r="O19" s="236">
        <v>58.340280895273523</v>
      </c>
      <c r="P19" s="227"/>
      <c r="Q19" s="235">
        <v>11854</v>
      </c>
      <c r="R19" s="752">
        <v>17.603730434524341</v>
      </c>
      <c r="S19" s="746">
        <v>7547</v>
      </c>
      <c r="T19" s="749">
        <v>63.666272988020921</v>
      </c>
      <c r="U19" s="746">
        <v>4307</v>
      </c>
      <c r="V19" s="236">
        <v>36.333727011979079</v>
      </c>
      <c r="W19" s="227"/>
      <c r="X19" s="235">
        <v>39891</v>
      </c>
      <c r="Y19" s="752">
        <v>59.239953666577563</v>
      </c>
      <c r="Z19" s="746">
        <v>29376</v>
      </c>
      <c r="AA19" s="749">
        <v>73.640670828006321</v>
      </c>
      <c r="AB19" s="746">
        <v>10515</v>
      </c>
      <c r="AC19" s="236">
        <f t="shared" si="0"/>
        <v>26.359329171993686</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187874</v>
      </c>
      <c r="E20" s="740">
        <f t="shared" si="2"/>
        <v>119940</v>
      </c>
      <c r="F20" s="578">
        <f t="shared" si="3"/>
        <v>63.840659165185173</v>
      </c>
      <c r="G20" s="740">
        <f t="shared" si="4"/>
        <v>67934</v>
      </c>
      <c r="H20" s="238">
        <f t="shared" si="3"/>
        <v>36.159340834814827</v>
      </c>
      <c r="I20" s="227"/>
      <c r="J20" s="235">
        <v>51546</v>
      </c>
      <c r="K20" s="752">
        <v>27.436473381095837</v>
      </c>
      <c r="L20" s="746">
        <v>22209</v>
      </c>
      <c r="M20" s="749">
        <v>43.085787451984636</v>
      </c>
      <c r="N20" s="746">
        <v>29337</v>
      </c>
      <c r="O20" s="236">
        <v>56.914212548015364</v>
      </c>
      <c r="P20" s="227"/>
      <c r="Q20" s="235">
        <v>37776</v>
      </c>
      <c r="R20" s="752">
        <v>20.107093051726157</v>
      </c>
      <c r="S20" s="746">
        <v>23175</v>
      </c>
      <c r="T20" s="749">
        <v>61.348475222363405</v>
      </c>
      <c r="U20" s="746">
        <v>14601</v>
      </c>
      <c r="V20" s="236">
        <v>38.651524777636595</v>
      </c>
      <c r="W20" s="227"/>
      <c r="X20" s="235">
        <v>98552</v>
      </c>
      <c r="Y20" s="752">
        <v>52.45643356717801</v>
      </c>
      <c r="Z20" s="746">
        <v>74556</v>
      </c>
      <c r="AA20" s="749">
        <v>75.65143274616446</v>
      </c>
      <c r="AB20" s="746">
        <v>23996</v>
      </c>
      <c r="AC20" s="236">
        <f t="shared" si="0"/>
        <v>24.348567253835537</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133839</v>
      </c>
      <c r="E21" s="740">
        <f t="shared" si="2"/>
        <v>83679</v>
      </c>
      <c r="F21" s="578">
        <f t="shared" si="3"/>
        <v>62.522134803756757</v>
      </c>
      <c r="G21" s="740">
        <f t="shared" si="4"/>
        <v>50160</v>
      </c>
      <c r="H21" s="238">
        <f t="shared" si="3"/>
        <v>37.477865196243251</v>
      </c>
      <c r="I21" s="227"/>
      <c r="J21" s="235">
        <v>37339</v>
      </c>
      <c r="K21" s="752">
        <v>27.89844514678083</v>
      </c>
      <c r="L21" s="746">
        <v>14956</v>
      </c>
      <c r="M21" s="749">
        <v>40.054634564396473</v>
      </c>
      <c r="N21" s="746">
        <v>22383</v>
      </c>
      <c r="O21" s="236">
        <v>59.945365435603527</v>
      </c>
      <c r="P21" s="227"/>
      <c r="Q21" s="235">
        <v>26886</v>
      </c>
      <c r="R21" s="752">
        <v>20.088315065115552</v>
      </c>
      <c r="S21" s="746">
        <v>16439</v>
      </c>
      <c r="T21" s="749">
        <v>61.143345979320095</v>
      </c>
      <c r="U21" s="746">
        <v>10447</v>
      </c>
      <c r="V21" s="236">
        <v>38.856654020679912</v>
      </c>
      <c r="W21" s="227"/>
      <c r="X21" s="235">
        <v>69614</v>
      </c>
      <c r="Y21" s="752">
        <v>52.013239788103618</v>
      </c>
      <c r="Z21" s="746">
        <v>52284</v>
      </c>
      <c r="AA21" s="749">
        <v>75.105582210474907</v>
      </c>
      <c r="AB21" s="746">
        <v>17330</v>
      </c>
      <c r="AC21" s="236">
        <f t="shared" si="0"/>
        <v>24.894417789525093</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32795</v>
      </c>
      <c r="E22" s="740">
        <f t="shared" si="2"/>
        <v>21291</v>
      </c>
      <c r="F22" s="578">
        <f t="shared" si="3"/>
        <v>64.921481933221528</v>
      </c>
      <c r="G22" s="740">
        <f t="shared" si="4"/>
        <v>11504</v>
      </c>
      <c r="H22" s="238">
        <f t="shared" si="3"/>
        <v>35.078518066778472</v>
      </c>
      <c r="I22" s="227"/>
      <c r="J22" s="235">
        <v>8390</v>
      </c>
      <c r="K22" s="752">
        <v>25.583168165878945</v>
      </c>
      <c r="L22" s="746">
        <v>3583</v>
      </c>
      <c r="M22" s="749">
        <v>42.705601907032182</v>
      </c>
      <c r="N22" s="746">
        <v>4807</v>
      </c>
      <c r="O22" s="236">
        <v>57.294398092967825</v>
      </c>
      <c r="P22" s="227"/>
      <c r="Q22" s="235">
        <v>6185</v>
      </c>
      <c r="R22" s="752">
        <v>18.859582253392286</v>
      </c>
      <c r="S22" s="746">
        <v>3951</v>
      </c>
      <c r="T22" s="749">
        <v>63.880355699272428</v>
      </c>
      <c r="U22" s="746">
        <v>2234</v>
      </c>
      <c r="V22" s="236">
        <v>36.119644300727565</v>
      </c>
      <c r="W22" s="227"/>
      <c r="X22" s="235">
        <v>18220</v>
      </c>
      <c r="Y22" s="752">
        <v>55.557249580728772</v>
      </c>
      <c r="Z22" s="746">
        <v>13757</v>
      </c>
      <c r="AA22" s="749">
        <v>75.504939626783752</v>
      </c>
      <c r="AB22" s="746">
        <v>4463</v>
      </c>
      <c r="AC22" s="236">
        <f t="shared" si="0"/>
        <v>24.495060373216244</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68103</v>
      </c>
      <c r="E23" s="740">
        <f t="shared" si="2"/>
        <v>42998</v>
      </c>
      <c r="F23" s="578">
        <f t="shared" si="3"/>
        <v>63.136719380937699</v>
      </c>
      <c r="G23" s="740">
        <f t="shared" si="4"/>
        <v>25105</v>
      </c>
      <c r="H23" s="238">
        <f t="shared" si="3"/>
        <v>36.863280619062309</v>
      </c>
      <c r="I23" s="227"/>
      <c r="J23" s="235">
        <v>19145</v>
      </c>
      <c r="K23" s="752">
        <v>28.111830609517934</v>
      </c>
      <c r="L23" s="746">
        <v>7597</v>
      </c>
      <c r="M23" s="749">
        <v>39.681378950117526</v>
      </c>
      <c r="N23" s="746">
        <v>11548</v>
      </c>
      <c r="O23" s="236">
        <v>60.318621049882474</v>
      </c>
      <c r="P23" s="227"/>
      <c r="Q23" s="235">
        <v>12292</v>
      </c>
      <c r="R23" s="752">
        <v>18.049131462637476</v>
      </c>
      <c r="S23" s="746">
        <v>7283</v>
      </c>
      <c r="T23" s="749">
        <v>59.249918646274004</v>
      </c>
      <c r="U23" s="746">
        <v>5009</v>
      </c>
      <c r="V23" s="236">
        <v>40.750081353726003</v>
      </c>
      <c r="W23" s="227"/>
      <c r="X23" s="235">
        <v>36666</v>
      </c>
      <c r="Y23" s="752">
        <v>53.839037927844593</v>
      </c>
      <c r="Z23" s="746">
        <v>28118</v>
      </c>
      <c r="AA23" s="749">
        <v>76.686848851797308</v>
      </c>
      <c r="AB23" s="746">
        <v>8548</v>
      </c>
      <c r="AC23" s="236">
        <f t="shared" si="0"/>
        <v>23.313151148202696</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163762</v>
      </c>
      <c r="E24" s="740">
        <f t="shared" si="2"/>
        <v>109532</v>
      </c>
      <c r="F24" s="578">
        <f t="shared" si="3"/>
        <v>66.884869505746153</v>
      </c>
      <c r="G24" s="740">
        <f t="shared" si="4"/>
        <v>54230</v>
      </c>
      <c r="H24" s="238">
        <f t="shared" si="3"/>
        <v>33.115130494253862</v>
      </c>
      <c r="I24" s="227"/>
      <c r="J24" s="235">
        <v>43680</v>
      </c>
      <c r="K24" s="752">
        <v>26.672854508371906</v>
      </c>
      <c r="L24" s="746">
        <v>20923</v>
      </c>
      <c r="M24" s="749">
        <v>47.900641025641029</v>
      </c>
      <c r="N24" s="746">
        <v>22757</v>
      </c>
      <c r="O24" s="236">
        <v>52.099358974358978</v>
      </c>
      <c r="P24" s="227"/>
      <c r="Q24" s="235">
        <v>29355</v>
      </c>
      <c r="R24" s="752">
        <v>17.925403939863948</v>
      </c>
      <c r="S24" s="746">
        <v>18979</v>
      </c>
      <c r="T24" s="749">
        <v>64.653381025378991</v>
      </c>
      <c r="U24" s="746">
        <v>10376</v>
      </c>
      <c r="V24" s="236">
        <v>35.346618974621016</v>
      </c>
      <c r="W24" s="227"/>
      <c r="X24" s="235">
        <v>90727</v>
      </c>
      <c r="Y24" s="752">
        <v>55.401741551764147</v>
      </c>
      <c r="Z24" s="746">
        <v>69630</v>
      </c>
      <c r="AA24" s="749">
        <v>76.746723687546165</v>
      </c>
      <c r="AB24" s="746">
        <v>21097</v>
      </c>
      <c r="AC24" s="236">
        <f t="shared" si="0"/>
        <v>23.253276312453846</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37762</v>
      </c>
      <c r="E25" s="740">
        <f t="shared" si="2"/>
        <v>22479</v>
      </c>
      <c r="F25" s="578">
        <f t="shared" si="3"/>
        <v>59.528097028759078</v>
      </c>
      <c r="G25" s="740">
        <f t="shared" si="4"/>
        <v>15283</v>
      </c>
      <c r="H25" s="238">
        <f t="shared" si="3"/>
        <v>40.47190297124093</v>
      </c>
      <c r="I25" s="227"/>
      <c r="J25" s="235">
        <v>13904</v>
      </c>
      <c r="K25" s="752">
        <v>36.820083682008367</v>
      </c>
      <c r="L25" s="746">
        <v>5289</v>
      </c>
      <c r="M25" s="749">
        <v>38.039413118527044</v>
      </c>
      <c r="N25" s="746">
        <v>8615</v>
      </c>
      <c r="O25" s="236">
        <v>61.960586881472956</v>
      </c>
      <c r="P25" s="227"/>
      <c r="Q25" s="235">
        <v>7157</v>
      </c>
      <c r="R25" s="752">
        <v>18.952915629468777</v>
      </c>
      <c r="S25" s="746">
        <v>4484</v>
      </c>
      <c r="T25" s="749">
        <v>62.651949140701412</v>
      </c>
      <c r="U25" s="746">
        <v>2673</v>
      </c>
      <c r="V25" s="236">
        <v>37.348050859298588</v>
      </c>
      <c r="W25" s="227"/>
      <c r="X25" s="235">
        <v>16701</v>
      </c>
      <c r="Y25" s="752">
        <v>44.227000688522857</v>
      </c>
      <c r="Z25" s="746">
        <v>12706</v>
      </c>
      <c r="AA25" s="749">
        <v>76.07927669001856</v>
      </c>
      <c r="AB25" s="746">
        <v>3995</v>
      </c>
      <c r="AC25" s="236">
        <f t="shared" si="0"/>
        <v>23.920723309981437</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15245</v>
      </c>
      <c r="E26" s="742">
        <f t="shared" si="2"/>
        <v>9787</v>
      </c>
      <c r="F26" s="580">
        <f t="shared" si="3"/>
        <v>64.198097736962936</v>
      </c>
      <c r="G26" s="742">
        <f t="shared" si="4"/>
        <v>5458</v>
      </c>
      <c r="H26" s="238">
        <f t="shared" si="3"/>
        <v>35.801902263037064</v>
      </c>
      <c r="I26" s="227"/>
      <c r="J26" s="239">
        <v>3265</v>
      </c>
      <c r="K26" s="753">
        <v>21.41685798622499</v>
      </c>
      <c r="L26" s="741">
        <v>1348</v>
      </c>
      <c r="M26" s="579">
        <v>41.28637059724349</v>
      </c>
      <c r="N26" s="741">
        <v>1917</v>
      </c>
      <c r="O26" s="236">
        <v>58.71362940275651</v>
      </c>
      <c r="P26" s="227"/>
      <c r="Q26" s="239">
        <v>2533</v>
      </c>
      <c r="R26" s="753">
        <v>16.615283699573631</v>
      </c>
      <c r="S26" s="741">
        <v>1435</v>
      </c>
      <c r="T26" s="579">
        <v>56.652191077773395</v>
      </c>
      <c r="U26" s="741">
        <v>1098</v>
      </c>
      <c r="V26" s="236">
        <v>43.347808922226612</v>
      </c>
      <c r="W26" s="227"/>
      <c r="X26" s="239">
        <v>9447</v>
      </c>
      <c r="Y26" s="753">
        <v>61.967858314201372</v>
      </c>
      <c r="Z26" s="741">
        <v>7004</v>
      </c>
      <c r="AA26" s="579">
        <v>74.139938604848098</v>
      </c>
      <c r="AB26" s="741">
        <v>2443</v>
      </c>
      <c r="AC26" s="236">
        <f t="shared" si="0"/>
        <v>25.860061395151902</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65206</v>
      </c>
      <c r="E27" s="742">
        <f t="shared" si="2"/>
        <v>40891</v>
      </c>
      <c r="F27" s="580">
        <f t="shared" si="3"/>
        <v>62.710486765021621</v>
      </c>
      <c r="G27" s="742">
        <f t="shared" si="4"/>
        <v>24315</v>
      </c>
      <c r="H27" s="238">
        <f t="shared" si="3"/>
        <v>37.289513234978379</v>
      </c>
      <c r="I27" s="227"/>
      <c r="J27" s="239">
        <v>16794</v>
      </c>
      <c r="K27" s="753">
        <v>25.755298592154098</v>
      </c>
      <c r="L27" s="741">
        <v>6669</v>
      </c>
      <c r="M27" s="579">
        <v>39.71061093247588</v>
      </c>
      <c r="N27" s="741">
        <v>10125</v>
      </c>
      <c r="O27" s="236">
        <v>60.289389067524112</v>
      </c>
      <c r="P27" s="227"/>
      <c r="Q27" s="239">
        <v>11764</v>
      </c>
      <c r="R27" s="753">
        <v>18.041284544367084</v>
      </c>
      <c r="S27" s="741">
        <v>6752</v>
      </c>
      <c r="T27" s="579">
        <v>57.395443726623597</v>
      </c>
      <c r="U27" s="741">
        <v>5012</v>
      </c>
      <c r="V27" s="236">
        <v>42.604556273376403</v>
      </c>
      <c r="W27" s="227"/>
      <c r="X27" s="239">
        <v>36648</v>
      </c>
      <c r="Y27" s="753">
        <v>56.203416863478814</v>
      </c>
      <c r="Z27" s="741">
        <v>27470</v>
      </c>
      <c r="AA27" s="579">
        <v>74.956341410172456</v>
      </c>
      <c r="AB27" s="741">
        <v>9178</v>
      </c>
      <c r="AC27" s="236">
        <f t="shared" si="0"/>
        <v>25.043658589827551</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8548</v>
      </c>
      <c r="E28" s="742">
        <f t="shared" si="2"/>
        <v>5655</v>
      </c>
      <c r="F28" s="580">
        <f t="shared" si="3"/>
        <v>66.155825924192797</v>
      </c>
      <c r="G28" s="742">
        <f t="shared" si="4"/>
        <v>2893</v>
      </c>
      <c r="H28" s="244">
        <f t="shared" si="3"/>
        <v>33.844174075807203</v>
      </c>
      <c r="I28" s="227"/>
      <c r="J28" s="239">
        <v>1504</v>
      </c>
      <c r="K28" s="753">
        <v>17.594759007955076</v>
      </c>
      <c r="L28" s="741">
        <v>628</v>
      </c>
      <c r="M28" s="579">
        <v>41.755319148936174</v>
      </c>
      <c r="N28" s="741">
        <v>876</v>
      </c>
      <c r="O28" s="243">
        <v>58.244680851063833</v>
      </c>
      <c r="P28" s="227"/>
      <c r="Q28" s="239">
        <v>1529</v>
      </c>
      <c r="R28" s="753">
        <v>17.887225081890502</v>
      </c>
      <c r="S28" s="741">
        <v>923</v>
      </c>
      <c r="T28" s="579">
        <v>60.366252452583389</v>
      </c>
      <c r="U28" s="741">
        <v>606</v>
      </c>
      <c r="V28" s="243">
        <v>39.633747547416611</v>
      </c>
      <c r="W28" s="227"/>
      <c r="X28" s="239">
        <v>5515</v>
      </c>
      <c r="Y28" s="753">
        <v>64.518015910154418</v>
      </c>
      <c r="Z28" s="741">
        <v>4104</v>
      </c>
      <c r="AA28" s="579">
        <v>74.415231187669988</v>
      </c>
      <c r="AB28" s="741">
        <v>1411</v>
      </c>
      <c r="AC28" s="243">
        <f t="shared" si="0"/>
        <v>25.584768812330012</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3188</v>
      </c>
      <c r="E29" s="743">
        <f t="shared" si="2"/>
        <v>1745</v>
      </c>
      <c r="F29" s="581">
        <f t="shared" si="3"/>
        <v>54.73651191969887</v>
      </c>
      <c r="G29" s="743">
        <f t="shared" si="4"/>
        <v>1443</v>
      </c>
      <c r="H29" s="249">
        <f t="shared" si="3"/>
        <v>45.26348808030113</v>
      </c>
      <c r="I29" s="227"/>
      <c r="J29" s="246">
        <v>1728</v>
      </c>
      <c r="K29" s="754">
        <v>54.203262233375163</v>
      </c>
      <c r="L29" s="747">
        <v>640</v>
      </c>
      <c r="M29" s="750">
        <v>37.037037037037038</v>
      </c>
      <c r="N29" s="747">
        <v>1088</v>
      </c>
      <c r="O29" s="247">
        <v>62.962962962962962</v>
      </c>
      <c r="P29" s="227"/>
      <c r="Q29" s="246">
        <v>515</v>
      </c>
      <c r="R29" s="754">
        <v>16.154328732747807</v>
      </c>
      <c r="S29" s="747">
        <v>357</v>
      </c>
      <c r="T29" s="750">
        <v>69.320388349514559</v>
      </c>
      <c r="U29" s="747">
        <v>158</v>
      </c>
      <c r="V29" s="247">
        <v>30.679611650485437</v>
      </c>
      <c r="W29" s="227"/>
      <c r="X29" s="246">
        <v>945</v>
      </c>
      <c r="Y29" s="754">
        <v>29.642409033877037</v>
      </c>
      <c r="Z29" s="747">
        <v>748</v>
      </c>
      <c r="AA29" s="750">
        <v>79.153439153439152</v>
      </c>
      <c r="AB29" s="747">
        <v>197</v>
      </c>
      <c r="AC29" s="247">
        <f t="shared" si="0"/>
        <v>20.846560846560848</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1313437</v>
      </c>
      <c r="E31" s="744">
        <f>L31+S31+Z31</f>
        <v>837568</v>
      </c>
      <c r="F31" s="410">
        <f>E31/$D31*100</f>
        <v>63.769179640896368</v>
      </c>
      <c r="G31" s="744">
        <f>N31+U31+AB31</f>
        <v>475869</v>
      </c>
      <c r="H31" s="256">
        <f>G31/$D31*100</f>
        <v>36.230820359103632</v>
      </c>
      <c r="I31" s="212"/>
      <c r="J31" s="254">
        <f>SUM(J12:J29)</f>
        <v>359272</v>
      </c>
      <c r="K31" s="755">
        <f>J31/$D31*100</f>
        <v>27.353576913091377</v>
      </c>
      <c r="L31" s="744">
        <f>SUM(L12:L29)</f>
        <v>151019</v>
      </c>
      <c r="M31" s="410">
        <f t="shared" ref="M13:O31" si="5">L31/$J31*100</f>
        <v>42.034725778797124</v>
      </c>
      <c r="N31" s="744">
        <f>SUM(N12:N29)</f>
        <v>208253</v>
      </c>
      <c r="O31" s="255">
        <f t="shared" si="5"/>
        <v>57.965274221202876</v>
      </c>
      <c r="P31" s="212"/>
      <c r="Q31" s="254">
        <f>SUM(Q12:Q29)</f>
        <v>252772</v>
      </c>
      <c r="R31" s="755">
        <f>Q31/$D31*100</f>
        <v>19.245079893439883</v>
      </c>
      <c r="S31" s="744">
        <f>SUM(S12:S29)</f>
        <v>157872</v>
      </c>
      <c r="T31" s="410">
        <f>S31/$Q31*100</f>
        <v>62.4562847150792</v>
      </c>
      <c r="U31" s="744">
        <f>SUM(U12:U29)</f>
        <v>94900</v>
      </c>
      <c r="V31" s="255">
        <f>U31/$Q31*100</f>
        <v>37.5437152849208</v>
      </c>
      <c r="W31" s="212"/>
      <c r="X31" s="254">
        <f>SUM(X12:X29)</f>
        <v>701393</v>
      </c>
      <c r="Y31" s="755">
        <f>X31/$D31*100</f>
        <v>53.40134319346874</v>
      </c>
      <c r="Z31" s="744">
        <f>SUM(Z12:Z29)</f>
        <v>528677</v>
      </c>
      <c r="AA31" s="410">
        <f>Z31/$X31*100</f>
        <v>75.375288889395819</v>
      </c>
      <c r="AB31" s="744">
        <f>SUM(AB12:AB29)</f>
        <v>172716</v>
      </c>
      <c r="AC31" s="255">
        <f>AB31/$X31*100</f>
        <v>24.624711110604185</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3"/>
      <c r="C34" s="1053"/>
      <c r="D34" s="1053"/>
      <c r="E34" s="1053"/>
      <c r="F34" s="1053"/>
      <c r="G34" s="1053"/>
      <c r="H34" s="1053"/>
    </row>
    <row r="35" spans="2:14" ht="29.25" customHeight="1" x14ac:dyDescent="0.2">
      <c r="B35" s="1075"/>
      <c r="C35" s="1075"/>
      <c r="D35" s="1075"/>
      <c r="E35" s="737"/>
      <c r="F35" s="737"/>
      <c r="G35" s="737"/>
      <c r="H35" s="263"/>
      <c r="I35" s="263"/>
      <c r="J35" s="263"/>
      <c r="K35" s="263"/>
      <c r="L35" s="263"/>
      <c r="M35" s="263"/>
      <c r="N35" s="263"/>
    </row>
    <row r="36" spans="2:14" ht="4.5" customHeight="1" x14ac:dyDescent="0.2">
      <c r="B36" s="1076"/>
      <c r="C36" s="1076"/>
      <c r="D36" s="1076"/>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36"/>
  <sheetViews>
    <sheetView showGridLines="0" zoomScale="84" zoomScaleNormal="84"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34</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4"/>
      <c r="C2" s="1054"/>
    </row>
    <row r="3" spans="1:53" s="209" customFormat="1" ht="4.5" customHeight="1" x14ac:dyDescent="0.2">
      <c r="B3" s="1055"/>
      <c r="C3" s="1055"/>
    </row>
    <row r="4" spans="1:53" s="209" customFormat="1" ht="17.25" customHeight="1" x14ac:dyDescent="0.2">
      <c r="A4" s="1055" t="s">
        <v>436</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row>
    <row r="5" spans="1:53"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53" s="209" customFormat="1" ht="6" customHeight="1" x14ac:dyDescent="0.2"/>
    <row r="7" spans="1:53" s="214" customFormat="1" ht="12.75" customHeight="1" x14ac:dyDescent="0.2">
      <c r="A7" s="210"/>
      <c r="B7" s="1057" t="s">
        <v>15</v>
      </c>
      <c r="C7" s="212"/>
      <c r="D7" s="1060" t="s">
        <v>266</v>
      </c>
      <c r="E7" s="1061"/>
      <c r="F7" s="1061"/>
      <c r="G7" s="1061"/>
      <c r="H7" s="1061"/>
      <c r="I7" s="569"/>
      <c r="J7" s="1064"/>
      <c r="K7" s="1064"/>
      <c r="L7" s="1064"/>
      <c r="M7" s="1064"/>
      <c r="N7" s="1064"/>
      <c r="O7" s="1064"/>
      <c r="P7" s="569"/>
      <c r="Q7" s="1064"/>
      <c r="R7" s="1064"/>
      <c r="S7" s="1064"/>
      <c r="T7" s="1064"/>
      <c r="U7" s="1064"/>
      <c r="V7" s="1064"/>
      <c r="W7" s="569"/>
      <c r="X7" s="1064"/>
      <c r="Y7" s="1064"/>
      <c r="Z7" s="1064"/>
      <c r="AA7" s="1064"/>
      <c r="AB7" s="1064"/>
      <c r="AC7" s="1065"/>
      <c r="AD7" s="431"/>
      <c r="AE7" s="431"/>
      <c r="AF7" s="432"/>
      <c r="AG7" s="432"/>
      <c r="AH7" s="432"/>
      <c r="AI7" s="432"/>
      <c r="AJ7" s="432"/>
      <c r="AK7" s="432"/>
      <c r="AL7" s="433"/>
    </row>
    <row r="8" spans="1:53" s="214" customFormat="1" ht="33.75" customHeight="1" x14ac:dyDescent="0.2">
      <c r="A8" s="210"/>
      <c r="B8" s="1058"/>
      <c r="C8" s="212"/>
      <c r="D8" s="1062"/>
      <c r="E8" s="1063"/>
      <c r="F8" s="1063"/>
      <c r="G8" s="1063"/>
      <c r="H8" s="1063"/>
      <c r="I8" s="502"/>
      <c r="J8" s="1066" t="s">
        <v>267</v>
      </c>
      <c r="K8" s="1064"/>
      <c r="L8" s="1064"/>
      <c r="M8" s="1064"/>
      <c r="N8" s="1064"/>
      <c r="O8" s="1065"/>
      <c r="P8" s="212"/>
      <c r="Q8" s="1066" t="s">
        <v>268</v>
      </c>
      <c r="R8" s="1064"/>
      <c r="S8" s="1064"/>
      <c r="T8" s="1064"/>
      <c r="U8" s="1064"/>
      <c r="V8" s="1065"/>
      <c r="W8" s="212"/>
      <c r="X8" s="1066" t="s">
        <v>269</v>
      </c>
      <c r="Y8" s="1064"/>
      <c r="Z8" s="1064"/>
      <c r="AA8" s="1064"/>
      <c r="AB8" s="1064"/>
      <c r="AC8" s="1065"/>
      <c r="AD8" s="431"/>
      <c r="AE8" s="431"/>
      <c r="AF8" s="432"/>
      <c r="AG8" s="432"/>
      <c r="AH8" s="432"/>
      <c r="AI8" s="432"/>
      <c r="AJ8" s="432"/>
      <c r="AK8" s="432"/>
      <c r="AL8" s="433"/>
    </row>
    <row r="9" spans="1:53" s="214" customFormat="1" ht="21.75" customHeight="1" x14ac:dyDescent="0.2">
      <c r="A9" s="210"/>
      <c r="B9" s="1058"/>
      <c r="C9" s="212"/>
      <c r="D9" s="1067" t="s">
        <v>12</v>
      </c>
      <c r="E9" s="1048" t="s">
        <v>27</v>
      </c>
      <c r="F9" s="1049"/>
      <c r="G9" s="1049" t="s">
        <v>26</v>
      </c>
      <c r="H9" s="1050"/>
      <c r="I9" s="212"/>
      <c r="J9" s="1051" t="s">
        <v>12</v>
      </c>
      <c r="K9" s="1046" t="s">
        <v>278</v>
      </c>
      <c r="L9" s="1048" t="s">
        <v>27</v>
      </c>
      <c r="M9" s="1049"/>
      <c r="N9" s="1049" t="s">
        <v>26</v>
      </c>
      <c r="O9" s="1050"/>
      <c r="P9" s="212"/>
      <c r="Q9" s="1051" t="s">
        <v>12</v>
      </c>
      <c r="R9" s="1046" t="s">
        <v>278</v>
      </c>
      <c r="S9" s="1048" t="s">
        <v>27</v>
      </c>
      <c r="T9" s="1049"/>
      <c r="U9" s="1049" t="s">
        <v>26</v>
      </c>
      <c r="V9" s="1050"/>
      <c r="W9" s="212"/>
      <c r="X9" s="1051" t="s">
        <v>12</v>
      </c>
      <c r="Y9" s="1046" t="s">
        <v>278</v>
      </c>
      <c r="Z9" s="1048" t="s">
        <v>27</v>
      </c>
      <c r="AA9" s="1049"/>
      <c r="AB9" s="1049" t="s">
        <v>26</v>
      </c>
      <c r="AC9" s="1050"/>
      <c r="AD9" s="431"/>
      <c r="AE9" s="431"/>
      <c r="AF9" s="432"/>
      <c r="AG9" s="432"/>
      <c r="AH9" s="432"/>
      <c r="AI9" s="432"/>
      <c r="AJ9" s="432"/>
      <c r="AK9" s="432"/>
      <c r="AL9" s="433"/>
    </row>
    <row r="10" spans="1:53" s="220" customFormat="1" ht="36.75" customHeight="1" x14ac:dyDescent="0.2">
      <c r="A10" s="215"/>
      <c r="B10" s="1059"/>
      <c r="C10" s="217"/>
      <c r="D10" s="1068"/>
      <c r="E10" s="409" t="s">
        <v>12</v>
      </c>
      <c r="F10" s="807" t="s">
        <v>278</v>
      </c>
      <c r="G10" s="409" t="s">
        <v>12</v>
      </c>
      <c r="H10" s="272" t="s">
        <v>278</v>
      </c>
      <c r="I10" s="217"/>
      <c r="J10" s="1052"/>
      <c r="K10" s="1047"/>
      <c r="L10" s="409" t="s">
        <v>12</v>
      </c>
      <c r="M10" s="807" t="s">
        <v>278</v>
      </c>
      <c r="N10" s="409" t="s">
        <v>12</v>
      </c>
      <c r="O10" s="272" t="s">
        <v>278</v>
      </c>
      <c r="P10" s="217"/>
      <c r="Q10" s="1052"/>
      <c r="R10" s="1047"/>
      <c r="S10" s="409" t="s">
        <v>12</v>
      </c>
      <c r="T10" s="807" t="s">
        <v>278</v>
      </c>
      <c r="U10" s="409" t="s">
        <v>12</v>
      </c>
      <c r="V10" s="272" t="s">
        <v>278</v>
      </c>
      <c r="W10" s="217"/>
      <c r="X10" s="1052"/>
      <c r="Y10" s="1047"/>
      <c r="Z10" s="409" t="s">
        <v>12</v>
      </c>
      <c r="AA10" s="807" t="s">
        <v>278</v>
      </c>
      <c r="AB10" s="409" t="s">
        <v>12</v>
      </c>
      <c r="AC10" s="272" t="s">
        <v>278</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76601</v>
      </c>
      <c r="E12" s="739">
        <f>L12+S12+Z12</f>
        <v>46203</v>
      </c>
      <c r="F12" s="748">
        <f>E12/$D12*100</f>
        <v>60.316444955026697</v>
      </c>
      <c r="G12" s="739">
        <f>N12+U12+AB12</f>
        <v>30398</v>
      </c>
      <c r="H12" s="231">
        <f>G12/$D12*100</f>
        <v>39.683555044973303</v>
      </c>
      <c r="I12" s="227"/>
      <c r="J12" s="228">
        <f>L12+N12</f>
        <v>27082</v>
      </c>
      <c r="K12" s="751">
        <f>J12/$D12*100</f>
        <v>35.354629835119646</v>
      </c>
      <c r="L12" s="745">
        <v>10805</v>
      </c>
      <c r="M12" s="748">
        <v>39.897348792555945</v>
      </c>
      <c r="N12" s="745">
        <v>16277</v>
      </c>
      <c r="O12" s="229">
        <v>60.102651207444055</v>
      </c>
      <c r="P12" s="227"/>
      <c r="Q12" s="228">
        <v>13453</v>
      </c>
      <c r="R12" s="751">
        <v>17.562433910784456</v>
      </c>
      <c r="S12" s="745">
        <v>7893</v>
      </c>
      <c r="T12" s="748">
        <v>58.670928417453361</v>
      </c>
      <c r="U12" s="745">
        <v>5560</v>
      </c>
      <c r="V12" s="229">
        <v>41.329071582546646</v>
      </c>
      <c r="W12" s="227"/>
      <c r="X12" s="228">
        <v>36066</v>
      </c>
      <c r="Y12" s="751">
        <v>47.082936254095898</v>
      </c>
      <c r="Z12" s="745">
        <v>27505</v>
      </c>
      <c r="AA12" s="748">
        <v>76.262962346808621</v>
      </c>
      <c r="AB12" s="745">
        <v>8561</v>
      </c>
      <c r="AC12" s="229">
        <f t="shared" ref="AC12:AC29" si="0">AB12/$X12*100</f>
        <v>23.737037653191368</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11710</v>
      </c>
      <c r="E13" s="740">
        <f t="shared" ref="E13:E29" si="2">L13+S13+Z13</f>
        <v>7818</v>
      </c>
      <c r="F13" s="578">
        <f t="shared" ref="F13:H29" si="3">E13/$D13*100</f>
        <v>66.763450042698551</v>
      </c>
      <c r="G13" s="740">
        <f t="shared" ref="G13:G29" si="4">N13+U13+AB13</f>
        <v>3892</v>
      </c>
      <c r="H13" s="238">
        <f t="shared" si="3"/>
        <v>33.236549957301456</v>
      </c>
      <c r="I13" s="227"/>
      <c r="J13" s="235">
        <f t="shared" ref="J13:J29" si="5">L13+N13</f>
        <v>2223</v>
      </c>
      <c r="K13" s="752">
        <f t="shared" ref="K13:K29" si="6">J13/$D13*100</f>
        <v>18.983774551665245</v>
      </c>
      <c r="L13" s="746">
        <v>925</v>
      </c>
      <c r="M13" s="749">
        <v>41.610436347278451</v>
      </c>
      <c r="N13" s="746">
        <v>1298</v>
      </c>
      <c r="O13" s="236">
        <v>58.389563652721542</v>
      </c>
      <c r="P13" s="227"/>
      <c r="Q13" s="235">
        <v>1826</v>
      </c>
      <c r="R13" s="752">
        <v>15.593509820666096</v>
      </c>
      <c r="S13" s="746">
        <v>1074</v>
      </c>
      <c r="T13" s="749">
        <v>58.817086527929895</v>
      </c>
      <c r="U13" s="746">
        <v>752</v>
      </c>
      <c r="V13" s="236">
        <v>41.182913472070098</v>
      </c>
      <c r="W13" s="227"/>
      <c r="X13" s="235">
        <v>7661</v>
      </c>
      <c r="Y13" s="752">
        <v>65.422715627668666</v>
      </c>
      <c r="Z13" s="746">
        <v>5819</v>
      </c>
      <c r="AA13" s="749">
        <v>75.956141495888261</v>
      </c>
      <c r="AB13" s="746">
        <v>1842</v>
      </c>
      <c r="AC13" s="236">
        <f t="shared" si="0"/>
        <v>24.043858504111736</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7170</v>
      </c>
      <c r="E14" s="740">
        <f t="shared" si="2"/>
        <v>4781</v>
      </c>
      <c r="F14" s="578">
        <f t="shared" si="3"/>
        <v>66.680613668061355</v>
      </c>
      <c r="G14" s="740">
        <f t="shared" si="4"/>
        <v>2389</v>
      </c>
      <c r="H14" s="238">
        <f t="shared" si="3"/>
        <v>33.319386331938631</v>
      </c>
      <c r="I14" s="227"/>
      <c r="J14" s="235">
        <f t="shared" si="5"/>
        <v>1793</v>
      </c>
      <c r="K14" s="752">
        <f t="shared" si="6"/>
        <v>25.006973500697349</v>
      </c>
      <c r="L14" s="746">
        <v>741</v>
      </c>
      <c r="M14" s="749">
        <v>41.327384272169546</v>
      </c>
      <c r="N14" s="746">
        <v>1052</v>
      </c>
      <c r="O14" s="236">
        <v>58.672615727830454</v>
      </c>
      <c r="P14" s="227"/>
      <c r="Q14" s="235">
        <v>1250</v>
      </c>
      <c r="R14" s="752">
        <v>17.433751743375176</v>
      </c>
      <c r="S14" s="746">
        <v>733</v>
      </c>
      <c r="T14" s="749">
        <v>58.64</v>
      </c>
      <c r="U14" s="746">
        <v>517</v>
      </c>
      <c r="V14" s="236">
        <v>41.36</v>
      </c>
      <c r="W14" s="227"/>
      <c r="X14" s="235">
        <v>4127</v>
      </c>
      <c r="Y14" s="752">
        <v>57.559274755927483</v>
      </c>
      <c r="Z14" s="746">
        <v>3307</v>
      </c>
      <c r="AA14" s="749">
        <v>80.130845650593656</v>
      </c>
      <c r="AB14" s="746">
        <v>820</v>
      </c>
      <c r="AC14" s="236">
        <f t="shared" si="0"/>
        <v>19.869154349406347</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6979</v>
      </c>
      <c r="E15" s="740">
        <f t="shared" si="2"/>
        <v>4458</v>
      </c>
      <c r="F15" s="578">
        <f t="shared" si="3"/>
        <v>63.877346324688354</v>
      </c>
      <c r="G15" s="740">
        <f t="shared" si="4"/>
        <v>2521</v>
      </c>
      <c r="H15" s="238">
        <f t="shared" si="3"/>
        <v>36.122653675311653</v>
      </c>
      <c r="I15" s="227"/>
      <c r="J15" s="235">
        <f t="shared" si="5"/>
        <v>1644</v>
      </c>
      <c r="K15" s="752">
        <f t="shared" si="6"/>
        <v>23.556383436022351</v>
      </c>
      <c r="L15" s="746">
        <v>663</v>
      </c>
      <c r="M15" s="749">
        <v>40.32846715328467</v>
      </c>
      <c r="N15" s="746">
        <v>981</v>
      </c>
      <c r="O15" s="236">
        <v>59.671532846715323</v>
      </c>
      <c r="P15" s="227"/>
      <c r="Q15" s="235">
        <v>1285</v>
      </c>
      <c r="R15" s="752">
        <v>18.412379997134259</v>
      </c>
      <c r="S15" s="746">
        <v>735</v>
      </c>
      <c r="T15" s="749">
        <v>57.198443579766533</v>
      </c>
      <c r="U15" s="746">
        <v>550</v>
      </c>
      <c r="V15" s="236">
        <v>42.80155642023346</v>
      </c>
      <c r="W15" s="227"/>
      <c r="X15" s="235">
        <v>4050</v>
      </c>
      <c r="Y15" s="752">
        <v>58.03123656684339</v>
      </c>
      <c r="Z15" s="746">
        <v>3060</v>
      </c>
      <c r="AA15" s="749">
        <v>75.555555555555557</v>
      </c>
      <c r="AB15" s="746">
        <v>990</v>
      </c>
      <c r="AC15" s="236">
        <f t="shared" si="0"/>
        <v>24.444444444444443</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11804</v>
      </c>
      <c r="E16" s="740">
        <f t="shared" si="2"/>
        <v>7190</v>
      </c>
      <c r="F16" s="578">
        <f t="shared" si="3"/>
        <v>60.911555404947471</v>
      </c>
      <c r="G16" s="740">
        <f t="shared" si="4"/>
        <v>4614</v>
      </c>
      <c r="H16" s="238">
        <f t="shared" si="3"/>
        <v>39.088444595052522</v>
      </c>
      <c r="I16" s="227"/>
      <c r="J16" s="235">
        <f t="shared" si="5"/>
        <v>4598</v>
      </c>
      <c r="K16" s="752">
        <f t="shared" si="6"/>
        <v>38.952897322941375</v>
      </c>
      <c r="L16" s="746">
        <v>1916</v>
      </c>
      <c r="M16" s="749">
        <v>41.670291431056981</v>
      </c>
      <c r="N16" s="746">
        <v>2682</v>
      </c>
      <c r="O16" s="236">
        <v>58.329708568943019</v>
      </c>
      <c r="P16" s="227"/>
      <c r="Q16" s="235">
        <v>2011</v>
      </c>
      <c r="R16" s="752">
        <v>17.036597763470009</v>
      </c>
      <c r="S16" s="746">
        <v>1185</v>
      </c>
      <c r="T16" s="749">
        <v>58.925907508702139</v>
      </c>
      <c r="U16" s="746">
        <v>826</v>
      </c>
      <c r="V16" s="236">
        <v>41.074092491297861</v>
      </c>
      <c r="W16" s="227"/>
      <c r="X16" s="235">
        <v>5195</v>
      </c>
      <c r="Y16" s="752">
        <v>44.010504913588619</v>
      </c>
      <c r="Z16" s="746">
        <v>4089</v>
      </c>
      <c r="AA16" s="749">
        <v>78.710298363811361</v>
      </c>
      <c r="AB16" s="746">
        <v>1106</v>
      </c>
      <c r="AC16" s="236">
        <f t="shared" si="0"/>
        <v>21.289701636188642</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5914</v>
      </c>
      <c r="E17" s="741">
        <f t="shared" si="2"/>
        <v>3803</v>
      </c>
      <c r="F17" s="579">
        <f t="shared" si="3"/>
        <v>64.305038890767676</v>
      </c>
      <c r="G17" s="741">
        <f t="shared" si="4"/>
        <v>2111</v>
      </c>
      <c r="H17" s="238">
        <f t="shared" si="3"/>
        <v>35.694961109232331</v>
      </c>
      <c r="I17" s="227"/>
      <c r="J17" s="239">
        <f t="shared" si="5"/>
        <v>1329</v>
      </c>
      <c r="K17" s="753">
        <f t="shared" si="6"/>
        <v>22.472100101454178</v>
      </c>
      <c r="L17" s="741">
        <v>549</v>
      </c>
      <c r="M17" s="579">
        <v>41.309255079006775</v>
      </c>
      <c r="N17" s="741">
        <v>780</v>
      </c>
      <c r="O17" s="236">
        <v>58.690744920993232</v>
      </c>
      <c r="P17" s="227"/>
      <c r="Q17" s="239">
        <v>1093</v>
      </c>
      <c r="R17" s="753">
        <v>18.481569157930338</v>
      </c>
      <c r="S17" s="741">
        <v>589</v>
      </c>
      <c r="T17" s="579">
        <v>53.888380603842634</v>
      </c>
      <c r="U17" s="741">
        <v>504</v>
      </c>
      <c r="V17" s="236">
        <v>46.111619396157366</v>
      </c>
      <c r="W17" s="227"/>
      <c r="X17" s="239">
        <v>3492</v>
      </c>
      <c r="Y17" s="753">
        <v>59.046330740615495</v>
      </c>
      <c r="Z17" s="741">
        <v>2665</v>
      </c>
      <c r="AA17" s="579">
        <v>76.317296678121409</v>
      </c>
      <c r="AB17" s="741">
        <v>827</v>
      </c>
      <c r="AC17" s="236">
        <f t="shared" si="0"/>
        <v>23.682703321878577</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33307</v>
      </c>
      <c r="E18" s="740">
        <f t="shared" si="2"/>
        <v>21840</v>
      </c>
      <c r="F18" s="578">
        <f t="shared" si="3"/>
        <v>65.57180172336146</v>
      </c>
      <c r="G18" s="740">
        <f t="shared" si="4"/>
        <v>11467</v>
      </c>
      <c r="H18" s="238">
        <f t="shared" si="3"/>
        <v>34.428198276638547</v>
      </c>
      <c r="I18" s="227"/>
      <c r="J18" s="235">
        <f t="shared" si="5"/>
        <v>6728</v>
      </c>
      <c r="K18" s="752">
        <f t="shared" si="6"/>
        <v>20.199957966793765</v>
      </c>
      <c r="L18" s="746">
        <v>2766</v>
      </c>
      <c r="M18" s="749">
        <v>41.111771700356719</v>
      </c>
      <c r="N18" s="746">
        <v>3962</v>
      </c>
      <c r="O18" s="236">
        <v>58.888228299643288</v>
      </c>
      <c r="P18" s="227"/>
      <c r="Q18" s="235">
        <v>4911</v>
      </c>
      <c r="R18" s="752">
        <v>14.744648272134986</v>
      </c>
      <c r="S18" s="746">
        <v>2792</v>
      </c>
      <c r="T18" s="749">
        <v>56.851964976583183</v>
      </c>
      <c r="U18" s="746">
        <v>2119</v>
      </c>
      <c r="V18" s="236">
        <v>43.148035023416817</v>
      </c>
      <c r="W18" s="227"/>
      <c r="X18" s="235">
        <v>21668</v>
      </c>
      <c r="Y18" s="752">
        <v>65.055393761071244</v>
      </c>
      <c r="Z18" s="746">
        <v>16282</v>
      </c>
      <c r="AA18" s="749">
        <v>75.143068118884997</v>
      </c>
      <c r="AB18" s="746">
        <v>5386</v>
      </c>
      <c r="AC18" s="236">
        <f t="shared" si="0"/>
        <v>24.856931881115006</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20824</v>
      </c>
      <c r="E19" s="740">
        <f t="shared" si="2"/>
        <v>13339</v>
      </c>
      <c r="F19" s="578">
        <f t="shared" si="3"/>
        <v>64.055897041874772</v>
      </c>
      <c r="G19" s="740">
        <f t="shared" si="4"/>
        <v>7485</v>
      </c>
      <c r="H19" s="238">
        <f t="shared" si="3"/>
        <v>35.944102958125242</v>
      </c>
      <c r="I19" s="227"/>
      <c r="J19" s="235">
        <f t="shared" si="5"/>
        <v>5109</v>
      </c>
      <c r="K19" s="752">
        <f t="shared" si="6"/>
        <v>24.534191317710334</v>
      </c>
      <c r="L19" s="746">
        <v>2043</v>
      </c>
      <c r="M19" s="749">
        <v>39.988256018790366</v>
      </c>
      <c r="N19" s="746">
        <v>3066</v>
      </c>
      <c r="O19" s="236">
        <v>60.011743981209634</v>
      </c>
      <c r="P19" s="227"/>
      <c r="Q19" s="235">
        <v>3024</v>
      </c>
      <c r="R19" s="752">
        <v>14.521705724164423</v>
      </c>
      <c r="S19" s="746">
        <v>1789</v>
      </c>
      <c r="T19" s="749">
        <v>59.160052910052904</v>
      </c>
      <c r="U19" s="746">
        <v>1235</v>
      </c>
      <c r="V19" s="236">
        <v>40.839947089947088</v>
      </c>
      <c r="W19" s="227"/>
      <c r="X19" s="235">
        <v>12691</v>
      </c>
      <c r="Y19" s="752">
        <v>60.944102958125235</v>
      </c>
      <c r="Z19" s="746">
        <v>9507</v>
      </c>
      <c r="AA19" s="749">
        <v>74.911354503191234</v>
      </c>
      <c r="AB19" s="746">
        <v>3184</v>
      </c>
      <c r="AC19" s="236">
        <f t="shared" si="0"/>
        <v>25.088645496808766</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43476</v>
      </c>
      <c r="E20" s="740">
        <f t="shared" si="2"/>
        <v>27991</v>
      </c>
      <c r="F20" s="578">
        <f t="shared" si="3"/>
        <v>64.382647897690674</v>
      </c>
      <c r="G20" s="740">
        <f t="shared" si="4"/>
        <v>15485</v>
      </c>
      <c r="H20" s="238">
        <f t="shared" si="3"/>
        <v>35.617352102309319</v>
      </c>
      <c r="I20" s="227"/>
      <c r="J20" s="235">
        <f t="shared" si="5"/>
        <v>12345</v>
      </c>
      <c r="K20" s="752">
        <f t="shared" si="6"/>
        <v>28.394976538780014</v>
      </c>
      <c r="L20" s="746">
        <v>5205</v>
      </c>
      <c r="M20" s="749">
        <v>42.162818955042525</v>
      </c>
      <c r="N20" s="746">
        <v>7140</v>
      </c>
      <c r="O20" s="236">
        <v>57.837181044957475</v>
      </c>
      <c r="P20" s="227"/>
      <c r="Q20" s="235">
        <v>6893</v>
      </c>
      <c r="R20" s="752">
        <v>15.854724445671176</v>
      </c>
      <c r="S20" s="746">
        <v>3935</v>
      </c>
      <c r="T20" s="749">
        <v>57.08689975337299</v>
      </c>
      <c r="U20" s="746">
        <v>2958</v>
      </c>
      <c r="V20" s="236">
        <v>42.91310024662701</v>
      </c>
      <c r="W20" s="227"/>
      <c r="X20" s="235">
        <v>24238</v>
      </c>
      <c r="Y20" s="752">
        <v>55.750299015548812</v>
      </c>
      <c r="Z20" s="746">
        <v>18851</v>
      </c>
      <c r="AA20" s="749">
        <v>77.774568858816735</v>
      </c>
      <c r="AB20" s="746">
        <v>5387</v>
      </c>
      <c r="AC20" s="236">
        <f t="shared" si="0"/>
        <v>22.225431141183265</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40261</v>
      </c>
      <c r="E21" s="740">
        <f t="shared" si="2"/>
        <v>26089</v>
      </c>
      <c r="F21" s="578">
        <f t="shared" si="3"/>
        <v>64.79968207446413</v>
      </c>
      <c r="G21" s="740">
        <f t="shared" si="4"/>
        <v>14172</v>
      </c>
      <c r="H21" s="238">
        <f t="shared" si="3"/>
        <v>35.200317925535877</v>
      </c>
      <c r="I21" s="227"/>
      <c r="J21" s="235">
        <f t="shared" si="5"/>
        <v>9341</v>
      </c>
      <c r="K21" s="752">
        <f t="shared" si="6"/>
        <v>23.201112739375574</v>
      </c>
      <c r="L21" s="746">
        <v>3772</v>
      </c>
      <c r="M21" s="749">
        <v>40.381115512257786</v>
      </c>
      <c r="N21" s="746">
        <v>5569</v>
      </c>
      <c r="O21" s="236">
        <v>59.618884487742207</v>
      </c>
      <c r="P21" s="227"/>
      <c r="Q21" s="235">
        <v>7143</v>
      </c>
      <c r="R21" s="752">
        <v>17.741735177963786</v>
      </c>
      <c r="S21" s="746">
        <v>4127</v>
      </c>
      <c r="T21" s="749">
        <v>57.776844463110734</v>
      </c>
      <c r="U21" s="746">
        <v>3016</v>
      </c>
      <c r="V21" s="236">
        <v>42.223155536889259</v>
      </c>
      <c r="W21" s="227"/>
      <c r="X21" s="235">
        <v>23777</v>
      </c>
      <c r="Y21" s="752">
        <v>59.057152082660636</v>
      </c>
      <c r="Z21" s="746">
        <v>18190</v>
      </c>
      <c r="AA21" s="749">
        <v>76.502502418303393</v>
      </c>
      <c r="AB21" s="746">
        <v>5587</v>
      </c>
      <c r="AC21" s="236">
        <f t="shared" si="0"/>
        <v>23.497497581696596</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11450</v>
      </c>
      <c r="E22" s="740">
        <f t="shared" si="2"/>
        <v>7586</v>
      </c>
      <c r="F22" s="578">
        <f t="shared" si="3"/>
        <v>66.253275109170303</v>
      </c>
      <c r="G22" s="740">
        <f t="shared" si="4"/>
        <v>3864</v>
      </c>
      <c r="H22" s="238">
        <f t="shared" si="3"/>
        <v>33.746724890829697</v>
      </c>
      <c r="I22" s="227"/>
      <c r="J22" s="235">
        <f t="shared" si="5"/>
        <v>2596</v>
      </c>
      <c r="K22" s="752">
        <f t="shared" si="6"/>
        <v>22.672489082969431</v>
      </c>
      <c r="L22" s="746">
        <v>1089</v>
      </c>
      <c r="M22" s="749">
        <v>41.949152542372879</v>
      </c>
      <c r="N22" s="746">
        <v>1507</v>
      </c>
      <c r="O22" s="236">
        <v>58.050847457627121</v>
      </c>
      <c r="P22" s="227"/>
      <c r="Q22" s="235">
        <v>1837</v>
      </c>
      <c r="R22" s="752">
        <v>16.043668122270745</v>
      </c>
      <c r="S22" s="746">
        <v>1090</v>
      </c>
      <c r="T22" s="749">
        <v>59.335873707131192</v>
      </c>
      <c r="U22" s="746">
        <v>747</v>
      </c>
      <c r="V22" s="236">
        <v>40.664126292868808</v>
      </c>
      <c r="W22" s="227"/>
      <c r="X22" s="235">
        <v>7017</v>
      </c>
      <c r="Y22" s="752">
        <v>61.283842794759821</v>
      </c>
      <c r="Z22" s="746">
        <v>5407</v>
      </c>
      <c r="AA22" s="749">
        <v>77.055721818440929</v>
      </c>
      <c r="AB22" s="746">
        <v>1610</v>
      </c>
      <c r="AC22" s="236">
        <f t="shared" si="0"/>
        <v>22.944278181559071</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23572</v>
      </c>
      <c r="E23" s="740">
        <f t="shared" si="2"/>
        <v>15703</v>
      </c>
      <c r="F23" s="578">
        <f t="shared" si="3"/>
        <v>66.617172917020198</v>
      </c>
      <c r="G23" s="740">
        <f t="shared" si="4"/>
        <v>7869</v>
      </c>
      <c r="H23" s="238">
        <f t="shared" si="3"/>
        <v>33.382827082979802</v>
      </c>
      <c r="I23" s="227"/>
      <c r="J23" s="235">
        <f t="shared" si="5"/>
        <v>5194</v>
      </c>
      <c r="K23" s="752">
        <f t="shared" si="6"/>
        <v>22.034617342609877</v>
      </c>
      <c r="L23" s="746">
        <v>2214</v>
      </c>
      <c r="M23" s="749">
        <v>42.626107046592224</v>
      </c>
      <c r="N23" s="746">
        <v>2980</v>
      </c>
      <c r="O23" s="236">
        <v>57.373892953407776</v>
      </c>
      <c r="P23" s="227"/>
      <c r="Q23" s="235">
        <v>3957</v>
      </c>
      <c r="R23" s="752">
        <v>16.786865772950961</v>
      </c>
      <c r="S23" s="746">
        <v>2218</v>
      </c>
      <c r="T23" s="749">
        <v>56.052565074551431</v>
      </c>
      <c r="U23" s="746">
        <v>1739</v>
      </c>
      <c r="V23" s="236">
        <v>43.947434925448569</v>
      </c>
      <c r="W23" s="227"/>
      <c r="X23" s="235">
        <v>14421</v>
      </c>
      <c r="Y23" s="752">
        <v>61.178516884439162</v>
      </c>
      <c r="Z23" s="746">
        <v>11271</v>
      </c>
      <c r="AA23" s="749">
        <v>78.156854587060536</v>
      </c>
      <c r="AB23" s="746">
        <v>3150</v>
      </c>
      <c r="AC23" s="236">
        <f t="shared" si="0"/>
        <v>21.843145412939464</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56892</v>
      </c>
      <c r="E24" s="740">
        <f t="shared" si="2"/>
        <v>38891</v>
      </c>
      <c r="F24" s="578">
        <f t="shared" si="3"/>
        <v>68.35934753568165</v>
      </c>
      <c r="G24" s="740">
        <f t="shared" si="4"/>
        <v>18001</v>
      </c>
      <c r="H24" s="238">
        <f t="shared" si="3"/>
        <v>31.640652464318357</v>
      </c>
      <c r="I24" s="227"/>
      <c r="J24" s="235">
        <f t="shared" si="5"/>
        <v>14195</v>
      </c>
      <c r="K24" s="752">
        <f t="shared" si="6"/>
        <v>24.9507839415032</v>
      </c>
      <c r="L24" s="746">
        <v>7183</v>
      </c>
      <c r="M24" s="749">
        <v>50.602324762240222</v>
      </c>
      <c r="N24" s="746">
        <v>7012</v>
      </c>
      <c r="O24" s="236">
        <v>49.397675237759778</v>
      </c>
      <c r="P24" s="227"/>
      <c r="Q24" s="235">
        <v>8824</v>
      </c>
      <c r="R24" s="752">
        <v>15.510089291991843</v>
      </c>
      <c r="S24" s="746">
        <v>5378</v>
      </c>
      <c r="T24" s="749">
        <v>60.947416137805988</v>
      </c>
      <c r="U24" s="746">
        <v>3446</v>
      </c>
      <c r="V24" s="236">
        <v>39.05258386219402</v>
      </c>
      <c r="W24" s="227"/>
      <c r="X24" s="235">
        <v>33873</v>
      </c>
      <c r="Y24" s="752">
        <v>59.539126766504957</v>
      </c>
      <c r="Z24" s="746">
        <v>26330</v>
      </c>
      <c r="AA24" s="749">
        <v>77.7315265845954</v>
      </c>
      <c r="AB24" s="746">
        <v>7543</v>
      </c>
      <c r="AC24" s="236">
        <f t="shared" si="0"/>
        <v>22.2684734154046</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12618</v>
      </c>
      <c r="E25" s="740">
        <f t="shared" si="2"/>
        <v>7361</v>
      </c>
      <c r="F25" s="578">
        <f t="shared" si="3"/>
        <v>58.337295926454267</v>
      </c>
      <c r="G25" s="740">
        <f t="shared" si="4"/>
        <v>5257</v>
      </c>
      <c r="H25" s="238">
        <f t="shared" si="3"/>
        <v>41.662704073545733</v>
      </c>
      <c r="I25" s="227"/>
      <c r="J25" s="235">
        <f t="shared" si="5"/>
        <v>4724</v>
      </c>
      <c r="K25" s="752">
        <f t="shared" si="6"/>
        <v>37.438579806625455</v>
      </c>
      <c r="L25" s="746">
        <v>1724</v>
      </c>
      <c r="M25" s="749">
        <v>36.494496189669775</v>
      </c>
      <c r="N25" s="746">
        <v>3000</v>
      </c>
      <c r="O25" s="236">
        <v>63.505503810330232</v>
      </c>
      <c r="P25" s="227"/>
      <c r="Q25" s="235">
        <v>1865</v>
      </c>
      <c r="R25" s="752">
        <v>14.780472341100015</v>
      </c>
      <c r="S25" s="746">
        <v>1057</v>
      </c>
      <c r="T25" s="749">
        <v>56.675603217158177</v>
      </c>
      <c r="U25" s="746">
        <v>808</v>
      </c>
      <c r="V25" s="236">
        <v>43.324396782841823</v>
      </c>
      <c r="W25" s="227"/>
      <c r="X25" s="235">
        <v>6029</v>
      </c>
      <c r="Y25" s="752">
        <v>47.780947852274529</v>
      </c>
      <c r="Z25" s="746">
        <v>4580</v>
      </c>
      <c r="AA25" s="749">
        <v>75.966163542876103</v>
      </c>
      <c r="AB25" s="746">
        <v>1449</v>
      </c>
      <c r="AC25" s="236">
        <f t="shared" si="0"/>
        <v>24.0338364571239</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3492</v>
      </c>
      <c r="E26" s="742">
        <f t="shared" si="2"/>
        <v>2407</v>
      </c>
      <c r="F26" s="580">
        <f t="shared" si="3"/>
        <v>68.928980526918664</v>
      </c>
      <c r="G26" s="742">
        <f t="shared" si="4"/>
        <v>1085</v>
      </c>
      <c r="H26" s="238">
        <f t="shared" si="3"/>
        <v>31.071019473081328</v>
      </c>
      <c r="I26" s="227"/>
      <c r="J26" s="239">
        <f t="shared" si="5"/>
        <v>643</v>
      </c>
      <c r="K26" s="753">
        <f t="shared" si="6"/>
        <v>18.4135166093929</v>
      </c>
      <c r="L26" s="741">
        <v>299</v>
      </c>
      <c r="M26" s="579">
        <v>46.500777604976676</v>
      </c>
      <c r="N26" s="741">
        <v>344</v>
      </c>
      <c r="O26" s="236">
        <v>53.499222395023324</v>
      </c>
      <c r="P26" s="227"/>
      <c r="Q26" s="239">
        <v>531</v>
      </c>
      <c r="R26" s="753">
        <v>15.206185567010309</v>
      </c>
      <c r="S26" s="741">
        <v>316</v>
      </c>
      <c r="T26" s="579">
        <v>59.510357815442561</v>
      </c>
      <c r="U26" s="741">
        <v>215</v>
      </c>
      <c r="V26" s="236">
        <v>40.489642184557439</v>
      </c>
      <c r="W26" s="227"/>
      <c r="X26" s="239">
        <v>2318</v>
      </c>
      <c r="Y26" s="753">
        <v>66.380297823596791</v>
      </c>
      <c r="Z26" s="741">
        <v>1792</v>
      </c>
      <c r="AA26" s="579">
        <v>77.308024158757547</v>
      </c>
      <c r="AB26" s="741">
        <v>526</v>
      </c>
      <c r="AC26" s="236">
        <f t="shared" si="0"/>
        <v>22.691975841242453</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16791</v>
      </c>
      <c r="E27" s="742">
        <f t="shared" si="2"/>
        <v>11312</v>
      </c>
      <c r="F27" s="580">
        <f t="shared" si="3"/>
        <v>67.369424096242042</v>
      </c>
      <c r="G27" s="742">
        <f t="shared" si="4"/>
        <v>5479</v>
      </c>
      <c r="H27" s="238">
        <f t="shared" si="3"/>
        <v>32.630575903757965</v>
      </c>
      <c r="I27" s="227"/>
      <c r="J27" s="239">
        <f t="shared" si="5"/>
        <v>3398</v>
      </c>
      <c r="K27" s="753">
        <f t="shared" si="6"/>
        <v>20.237031743195761</v>
      </c>
      <c r="L27" s="741">
        <v>1413</v>
      </c>
      <c r="M27" s="579">
        <v>41.583284284873457</v>
      </c>
      <c r="N27" s="741">
        <v>1985</v>
      </c>
      <c r="O27" s="236">
        <v>58.416715715126543</v>
      </c>
      <c r="P27" s="227"/>
      <c r="Q27" s="239">
        <v>2603</v>
      </c>
      <c r="R27" s="753">
        <v>15.502352450717646</v>
      </c>
      <c r="S27" s="741">
        <v>1470</v>
      </c>
      <c r="T27" s="579">
        <v>56.473300038417207</v>
      </c>
      <c r="U27" s="741">
        <v>1133</v>
      </c>
      <c r="V27" s="236">
        <v>43.526699961582786</v>
      </c>
      <c r="W27" s="227"/>
      <c r="X27" s="239">
        <v>10790</v>
      </c>
      <c r="Y27" s="753">
        <v>64.260615806086591</v>
      </c>
      <c r="Z27" s="741">
        <v>8429</v>
      </c>
      <c r="AA27" s="579">
        <v>78.118628359592208</v>
      </c>
      <c r="AB27" s="741">
        <v>2361</v>
      </c>
      <c r="AC27" s="236">
        <f t="shared" si="0"/>
        <v>21.881371640407785</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2380</v>
      </c>
      <c r="E28" s="742">
        <f t="shared" si="2"/>
        <v>1533</v>
      </c>
      <c r="F28" s="580">
        <f t="shared" si="3"/>
        <v>64.411764705882362</v>
      </c>
      <c r="G28" s="742">
        <f t="shared" si="4"/>
        <v>847</v>
      </c>
      <c r="H28" s="244">
        <f t="shared" si="3"/>
        <v>35.588235294117645</v>
      </c>
      <c r="I28" s="227"/>
      <c r="J28" s="239">
        <f t="shared" si="5"/>
        <v>531</v>
      </c>
      <c r="K28" s="753">
        <f t="shared" si="6"/>
        <v>22.310924369747902</v>
      </c>
      <c r="L28" s="741">
        <v>224</v>
      </c>
      <c r="M28" s="579">
        <v>42.184557438794727</v>
      </c>
      <c r="N28" s="741">
        <v>307</v>
      </c>
      <c r="O28" s="243">
        <v>57.815442561205273</v>
      </c>
      <c r="P28" s="227"/>
      <c r="Q28" s="239">
        <v>369</v>
      </c>
      <c r="R28" s="753">
        <v>15.504201680672269</v>
      </c>
      <c r="S28" s="741">
        <v>211</v>
      </c>
      <c r="T28" s="579">
        <v>57.181571815718158</v>
      </c>
      <c r="U28" s="741">
        <v>158</v>
      </c>
      <c r="V28" s="243">
        <v>42.818428184281842</v>
      </c>
      <c r="W28" s="227"/>
      <c r="X28" s="239">
        <v>1480</v>
      </c>
      <c r="Y28" s="753">
        <v>62.184873949579831</v>
      </c>
      <c r="Z28" s="741">
        <v>1098</v>
      </c>
      <c r="AA28" s="579">
        <v>74.189189189189193</v>
      </c>
      <c r="AB28" s="741">
        <v>382</v>
      </c>
      <c r="AC28" s="243">
        <f t="shared" si="0"/>
        <v>25.810810810810807</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1085</v>
      </c>
      <c r="E29" s="743">
        <f t="shared" si="2"/>
        <v>590</v>
      </c>
      <c r="F29" s="581">
        <f t="shared" si="3"/>
        <v>54.377880184331794</v>
      </c>
      <c r="G29" s="743">
        <f t="shared" si="4"/>
        <v>495</v>
      </c>
      <c r="H29" s="249">
        <f t="shared" si="3"/>
        <v>45.622119815668206</v>
      </c>
      <c r="I29" s="227"/>
      <c r="J29" s="246">
        <f t="shared" si="5"/>
        <v>594</v>
      </c>
      <c r="K29" s="754">
        <f t="shared" si="6"/>
        <v>54.746543778801851</v>
      </c>
      <c r="L29" s="747">
        <v>226</v>
      </c>
      <c r="M29" s="750">
        <v>38.047138047138048</v>
      </c>
      <c r="N29" s="747">
        <v>368</v>
      </c>
      <c r="O29" s="247">
        <v>61.952861952861952</v>
      </c>
      <c r="P29" s="227"/>
      <c r="Q29" s="246">
        <v>159</v>
      </c>
      <c r="R29" s="754">
        <v>14.654377880184333</v>
      </c>
      <c r="S29" s="747">
        <v>107</v>
      </c>
      <c r="T29" s="750">
        <v>67.295597484276726</v>
      </c>
      <c r="U29" s="747">
        <v>52</v>
      </c>
      <c r="V29" s="247">
        <v>32.704402515723267</v>
      </c>
      <c r="W29" s="227"/>
      <c r="X29" s="246">
        <v>332</v>
      </c>
      <c r="Y29" s="754">
        <v>30.599078341013826</v>
      </c>
      <c r="Z29" s="747">
        <v>257</v>
      </c>
      <c r="AA29" s="750">
        <v>77.409638554216869</v>
      </c>
      <c r="AB29" s="747">
        <v>75</v>
      </c>
      <c r="AC29" s="247">
        <f t="shared" si="0"/>
        <v>22.590361445783135</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386326</v>
      </c>
      <c r="E31" s="744">
        <f>L31+S31+Z31</f>
        <v>248895</v>
      </c>
      <c r="F31" s="410">
        <f>E31/$D31*100</f>
        <v>64.42615821870649</v>
      </c>
      <c r="G31" s="744">
        <f>N31+U31+AB31</f>
        <v>137431</v>
      </c>
      <c r="H31" s="256">
        <f>G31/$D31*100</f>
        <v>35.573841781293517</v>
      </c>
      <c r="I31" s="212"/>
      <c r="J31" s="254">
        <f>SUM(J12:J29)</f>
        <v>104067</v>
      </c>
      <c r="K31" s="755">
        <f>J31/$D31*100</f>
        <v>26.937612275642852</v>
      </c>
      <c r="L31" s="744">
        <f>SUM(L12:L29)</f>
        <v>43757</v>
      </c>
      <c r="M31" s="410">
        <f t="shared" ref="M13:O31" si="7">L31/$J31*100</f>
        <v>42.046950522259699</v>
      </c>
      <c r="N31" s="744">
        <f>SUM(N12:N29)</f>
        <v>60310</v>
      </c>
      <c r="O31" s="255">
        <f t="shared" si="7"/>
        <v>57.953049477740301</v>
      </c>
      <c r="P31" s="212"/>
      <c r="Q31" s="254">
        <f>SUM(Q12:Q29)</f>
        <v>63034</v>
      </c>
      <c r="R31" s="755">
        <f>Q31/$D31*100</f>
        <v>16.316271749765743</v>
      </c>
      <c r="S31" s="744">
        <f>SUM(S12:S29)</f>
        <v>36699</v>
      </c>
      <c r="T31" s="410">
        <f>S31/$Q31*100</f>
        <v>58.220960116762377</v>
      </c>
      <c r="U31" s="744">
        <f>SUM(U12:U29)</f>
        <v>26335</v>
      </c>
      <c r="V31" s="255">
        <f>U31/$Q31*100</f>
        <v>41.779039883237616</v>
      </c>
      <c r="W31" s="212"/>
      <c r="X31" s="254">
        <f>SUM(X12:X29)</f>
        <v>219225</v>
      </c>
      <c r="Y31" s="755">
        <f>X31/$D31*100</f>
        <v>56.746115974591405</v>
      </c>
      <c r="Z31" s="744">
        <f>SUM(Z12:Z29)</f>
        <v>168439</v>
      </c>
      <c r="AA31" s="410">
        <f>Z31/$X31*100</f>
        <v>76.833846504732577</v>
      </c>
      <c r="AB31" s="744">
        <f>SUM(AB12:AB29)</f>
        <v>50786</v>
      </c>
      <c r="AC31" s="255">
        <f>AB31/$X31*100</f>
        <v>23.16615349526742</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3"/>
      <c r="C34" s="1053"/>
      <c r="D34" s="1053"/>
      <c r="E34" s="1053"/>
      <c r="F34" s="1053"/>
      <c r="G34" s="1053"/>
      <c r="H34" s="1053"/>
    </row>
    <row r="35" spans="2:14" ht="29.25" customHeight="1" x14ac:dyDescent="0.2">
      <c r="B35" s="1075"/>
      <c r="C35" s="1075"/>
      <c r="D35" s="1075"/>
      <c r="E35" s="737"/>
      <c r="F35" s="737"/>
      <c r="G35" s="737"/>
      <c r="H35" s="263"/>
      <c r="I35" s="263"/>
      <c r="J35" s="263"/>
      <c r="K35" s="263"/>
      <c r="L35" s="263"/>
      <c r="M35" s="263"/>
      <c r="N35" s="263"/>
    </row>
    <row r="36" spans="2:14" ht="4.5" customHeight="1" x14ac:dyDescent="0.2">
      <c r="B36" s="1076"/>
      <c r="C36" s="1076"/>
      <c r="D36" s="1076"/>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52</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4"/>
      <c r="C2" s="1054"/>
    </row>
    <row r="3" spans="1:53" s="209" customFormat="1" ht="4.5" customHeight="1" x14ac:dyDescent="0.2">
      <c r="B3" s="1055"/>
      <c r="C3" s="1055"/>
    </row>
    <row r="4" spans="1:53" s="209" customFormat="1" ht="17.25" customHeight="1" x14ac:dyDescent="0.2">
      <c r="A4" s="1055" t="s">
        <v>435</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row>
    <row r="5" spans="1:53"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53" s="209" customFormat="1" ht="6" customHeight="1" x14ac:dyDescent="0.2"/>
    <row r="7" spans="1:53" s="214" customFormat="1" ht="12.75" customHeight="1" x14ac:dyDescent="0.2">
      <c r="A7" s="210"/>
      <c r="B7" s="1057" t="s">
        <v>15</v>
      </c>
      <c r="C7" s="212"/>
      <c r="D7" s="1060" t="s">
        <v>270</v>
      </c>
      <c r="E7" s="1061"/>
      <c r="F7" s="1061"/>
      <c r="G7" s="1061"/>
      <c r="H7" s="1061"/>
      <c r="I7" s="569"/>
      <c r="J7" s="1064"/>
      <c r="K7" s="1064"/>
      <c r="L7" s="1064"/>
      <c r="M7" s="1064"/>
      <c r="N7" s="1064"/>
      <c r="O7" s="1064"/>
      <c r="P7" s="569"/>
      <c r="Q7" s="1064"/>
      <c r="R7" s="1064"/>
      <c r="S7" s="1064"/>
      <c r="T7" s="1064"/>
      <c r="U7" s="1064"/>
      <c r="V7" s="1064"/>
      <c r="W7" s="569"/>
      <c r="X7" s="1064"/>
      <c r="Y7" s="1064"/>
      <c r="Z7" s="1064"/>
      <c r="AA7" s="1064"/>
      <c r="AB7" s="1064"/>
      <c r="AC7" s="1065"/>
      <c r="AD7" s="431"/>
      <c r="AE7" s="431"/>
      <c r="AF7" s="432"/>
      <c r="AG7" s="432"/>
      <c r="AH7" s="432"/>
      <c r="AI7" s="432"/>
      <c r="AJ7" s="432"/>
      <c r="AK7" s="432"/>
      <c r="AL7" s="433"/>
    </row>
    <row r="8" spans="1:53" s="214" customFormat="1" ht="33.75" customHeight="1" x14ac:dyDescent="0.2">
      <c r="A8" s="210"/>
      <c r="B8" s="1058"/>
      <c r="C8" s="212"/>
      <c r="D8" s="1062"/>
      <c r="E8" s="1063"/>
      <c r="F8" s="1063"/>
      <c r="G8" s="1063"/>
      <c r="H8" s="1063"/>
      <c r="I8" s="502"/>
      <c r="J8" s="1066" t="s">
        <v>271</v>
      </c>
      <c r="K8" s="1064"/>
      <c r="L8" s="1064"/>
      <c r="M8" s="1064"/>
      <c r="N8" s="1064"/>
      <c r="O8" s="1065"/>
      <c r="P8" s="212"/>
      <c r="Q8" s="1066" t="s">
        <v>272</v>
      </c>
      <c r="R8" s="1064"/>
      <c r="S8" s="1064"/>
      <c r="T8" s="1064"/>
      <c r="U8" s="1064"/>
      <c r="V8" s="1065"/>
      <c r="W8" s="212"/>
      <c r="X8" s="1066" t="s">
        <v>273</v>
      </c>
      <c r="Y8" s="1064"/>
      <c r="Z8" s="1064"/>
      <c r="AA8" s="1064"/>
      <c r="AB8" s="1064"/>
      <c r="AC8" s="1065"/>
      <c r="AD8" s="431"/>
      <c r="AE8" s="431"/>
      <c r="AF8" s="432"/>
      <c r="AG8" s="432"/>
      <c r="AH8" s="432"/>
      <c r="AI8" s="432"/>
      <c r="AJ8" s="432"/>
      <c r="AK8" s="432"/>
      <c r="AL8" s="433"/>
    </row>
    <row r="9" spans="1:53" s="214" customFormat="1" ht="21.75" customHeight="1" x14ac:dyDescent="0.2">
      <c r="A9" s="210"/>
      <c r="B9" s="1058"/>
      <c r="C9" s="212"/>
      <c r="D9" s="1067" t="s">
        <v>12</v>
      </c>
      <c r="E9" s="1048" t="s">
        <v>27</v>
      </c>
      <c r="F9" s="1049"/>
      <c r="G9" s="1049" t="s">
        <v>26</v>
      </c>
      <c r="H9" s="1050"/>
      <c r="I9" s="212"/>
      <c r="J9" s="1051" t="s">
        <v>12</v>
      </c>
      <c r="K9" s="1046" t="s">
        <v>278</v>
      </c>
      <c r="L9" s="1048" t="s">
        <v>27</v>
      </c>
      <c r="M9" s="1049"/>
      <c r="N9" s="1049" t="s">
        <v>26</v>
      </c>
      <c r="O9" s="1050"/>
      <c r="P9" s="212"/>
      <c r="Q9" s="1051" t="s">
        <v>12</v>
      </c>
      <c r="R9" s="1046" t="s">
        <v>278</v>
      </c>
      <c r="S9" s="1048" t="s">
        <v>27</v>
      </c>
      <c r="T9" s="1049"/>
      <c r="U9" s="1049" t="s">
        <v>26</v>
      </c>
      <c r="V9" s="1050"/>
      <c r="W9" s="212"/>
      <c r="X9" s="1051" t="s">
        <v>12</v>
      </c>
      <c r="Y9" s="1046" t="s">
        <v>278</v>
      </c>
      <c r="Z9" s="1048" t="s">
        <v>27</v>
      </c>
      <c r="AA9" s="1049"/>
      <c r="AB9" s="1049" t="s">
        <v>26</v>
      </c>
      <c r="AC9" s="1050"/>
      <c r="AD9" s="431"/>
      <c r="AE9" s="431"/>
      <c r="AF9" s="432"/>
      <c r="AG9" s="432"/>
      <c r="AH9" s="432"/>
      <c r="AI9" s="432"/>
      <c r="AJ9" s="432"/>
      <c r="AK9" s="432"/>
      <c r="AL9" s="433"/>
    </row>
    <row r="10" spans="1:53" s="220" customFormat="1" ht="36.75" customHeight="1" x14ac:dyDescent="0.2">
      <c r="A10" s="215"/>
      <c r="B10" s="1059"/>
      <c r="C10" s="217"/>
      <c r="D10" s="1068"/>
      <c r="E10" s="409" t="s">
        <v>12</v>
      </c>
      <c r="F10" s="807" t="s">
        <v>278</v>
      </c>
      <c r="G10" s="409" t="s">
        <v>12</v>
      </c>
      <c r="H10" s="272" t="s">
        <v>278</v>
      </c>
      <c r="I10" s="217"/>
      <c r="J10" s="1052"/>
      <c r="K10" s="1047"/>
      <c r="L10" s="409" t="s">
        <v>12</v>
      </c>
      <c r="M10" s="807" t="s">
        <v>278</v>
      </c>
      <c r="N10" s="409" t="s">
        <v>12</v>
      </c>
      <c r="O10" s="272" t="s">
        <v>278</v>
      </c>
      <c r="P10" s="217"/>
      <c r="Q10" s="1052"/>
      <c r="R10" s="1047"/>
      <c r="S10" s="409" t="s">
        <v>12</v>
      </c>
      <c r="T10" s="807" t="s">
        <v>278</v>
      </c>
      <c r="U10" s="409" t="s">
        <v>12</v>
      </c>
      <c r="V10" s="272" t="s">
        <v>278</v>
      </c>
      <c r="W10" s="217"/>
      <c r="X10" s="1052"/>
      <c r="Y10" s="1047"/>
      <c r="Z10" s="409" t="s">
        <v>12</v>
      </c>
      <c r="AA10" s="807" t="s">
        <v>278</v>
      </c>
      <c r="AB10" s="409" t="s">
        <v>12</v>
      </c>
      <c r="AC10" s="272" t="s">
        <v>278</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125179</v>
      </c>
      <c r="E12" s="739">
        <f>L12+S12+Z12</f>
        <v>80134</v>
      </c>
      <c r="F12" s="748">
        <f>E12/$D12*100</f>
        <v>64.0155297613817</v>
      </c>
      <c r="G12" s="739">
        <f>N12+U12+AB12</f>
        <v>45045</v>
      </c>
      <c r="H12" s="231">
        <f>G12/$D12*100</f>
        <v>35.9844702386183</v>
      </c>
      <c r="I12" s="227"/>
      <c r="J12" s="228">
        <f>L12+N12</f>
        <v>37593</v>
      </c>
      <c r="K12" s="751">
        <f>J12/$D12*100</f>
        <v>30.031395042299426</v>
      </c>
      <c r="L12" s="745">
        <v>15453</v>
      </c>
      <c r="M12" s="748">
        <v>41.106056978692841</v>
      </c>
      <c r="N12" s="745">
        <v>22140</v>
      </c>
      <c r="O12" s="229">
        <v>58.893943021307159</v>
      </c>
      <c r="P12" s="227"/>
      <c r="Q12" s="228">
        <v>25364</v>
      </c>
      <c r="R12" s="751">
        <v>20.262184551721933</v>
      </c>
      <c r="S12" s="745">
        <v>16741</v>
      </c>
      <c r="T12" s="748">
        <v>66.002996372811864</v>
      </c>
      <c r="U12" s="745">
        <v>8623</v>
      </c>
      <c r="V12" s="229">
        <v>33.997003627188136</v>
      </c>
      <c r="W12" s="227"/>
      <c r="X12" s="228">
        <v>62222</v>
      </c>
      <c r="Y12" s="751">
        <v>49.706420405978641</v>
      </c>
      <c r="Z12" s="745">
        <v>47940</v>
      </c>
      <c r="AA12" s="748">
        <v>77.046703738227635</v>
      </c>
      <c r="AB12" s="745">
        <v>14282</v>
      </c>
      <c r="AC12" s="229">
        <f t="shared" ref="AC12:AC29" si="0">AB12/$X12*100</f>
        <v>22.953296261772362</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13939</v>
      </c>
      <c r="E13" s="740">
        <f t="shared" ref="E13:E29" si="2">L13+S13+Z13</f>
        <v>8919</v>
      </c>
      <c r="F13" s="578">
        <f t="shared" ref="F13:H29" si="3">E13/$D13*100</f>
        <v>63.98593873305115</v>
      </c>
      <c r="G13" s="740">
        <f t="shared" ref="G13:G29" si="4">N13+U13+AB13</f>
        <v>5020</v>
      </c>
      <c r="H13" s="238">
        <f t="shared" si="3"/>
        <v>36.01406126694885</v>
      </c>
      <c r="I13" s="227"/>
      <c r="J13" s="235">
        <f t="shared" ref="J13:J29" si="5">L13+N13</f>
        <v>3029</v>
      </c>
      <c r="K13" s="752">
        <f t="shared" ref="K13:K29" si="6">J13/$D13*100</f>
        <v>21.7303967286032</v>
      </c>
      <c r="L13" s="746">
        <v>1268</v>
      </c>
      <c r="M13" s="749">
        <v>41.862000660283918</v>
      </c>
      <c r="N13" s="746">
        <v>1761</v>
      </c>
      <c r="O13" s="236">
        <v>58.137999339716075</v>
      </c>
      <c r="P13" s="227"/>
      <c r="Q13" s="235">
        <v>2405</v>
      </c>
      <c r="R13" s="752">
        <v>17.253748475500394</v>
      </c>
      <c r="S13" s="746">
        <v>1413</v>
      </c>
      <c r="T13" s="749">
        <v>58.75259875259875</v>
      </c>
      <c r="U13" s="746">
        <v>992</v>
      </c>
      <c r="V13" s="236">
        <v>41.24740124740125</v>
      </c>
      <c r="W13" s="227"/>
      <c r="X13" s="235">
        <v>8505</v>
      </c>
      <c r="Y13" s="752">
        <v>61.015854795896409</v>
      </c>
      <c r="Z13" s="746">
        <v>6238</v>
      </c>
      <c r="AA13" s="749">
        <v>73.345091122868894</v>
      </c>
      <c r="AB13" s="746">
        <v>2267</v>
      </c>
      <c r="AC13" s="236">
        <f t="shared" si="0"/>
        <v>26.654908877131099</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9824</v>
      </c>
      <c r="E14" s="740">
        <f t="shared" si="2"/>
        <v>6347</v>
      </c>
      <c r="F14" s="578">
        <f t="shared" si="3"/>
        <v>64.607084690553748</v>
      </c>
      <c r="G14" s="740">
        <f t="shared" si="4"/>
        <v>3477</v>
      </c>
      <c r="H14" s="238">
        <f t="shared" si="3"/>
        <v>35.392915309446252</v>
      </c>
      <c r="I14" s="227"/>
      <c r="J14" s="235">
        <f t="shared" si="5"/>
        <v>2552</v>
      </c>
      <c r="K14" s="752">
        <f t="shared" si="6"/>
        <v>25.977198697068403</v>
      </c>
      <c r="L14" s="746">
        <v>995</v>
      </c>
      <c r="M14" s="749">
        <v>38.989028213166144</v>
      </c>
      <c r="N14" s="746">
        <v>1557</v>
      </c>
      <c r="O14" s="236">
        <v>61.010971786833856</v>
      </c>
      <c r="P14" s="227"/>
      <c r="Q14" s="235">
        <v>1920</v>
      </c>
      <c r="R14" s="752">
        <v>19.54397394136808</v>
      </c>
      <c r="S14" s="746">
        <v>1142</v>
      </c>
      <c r="T14" s="749">
        <v>59.479166666666671</v>
      </c>
      <c r="U14" s="746">
        <v>778</v>
      </c>
      <c r="V14" s="236">
        <v>40.520833333333336</v>
      </c>
      <c r="W14" s="227"/>
      <c r="X14" s="235">
        <v>5352</v>
      </c>
      <c r="Y14" s="752">
        <v>54.478827361563518</v>
      </c>
      <c r="Z14" s="746">
        <v>4210</v>
      </c>
      <c r="AA14" s="749">
        <v>78.66218236173394</v>
      </c>
      <c r="AB14" s="746">
        <v>1142</v>
      </c>
      <c r="AC14" s="236">
        <f t="shared" si="0"/>
        <v>21.337817638266067</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8931</v>
      </c>
      <c r="E15" s="740">
        <f t="shared" si="2"/>
        <v>5494</v>
      </c>
      <c r="F15" s="578">
        <f t="shared" si="3"/>
        <v>61.516067629604741</v>
      </c>
      <c r="G15" s="740">
        <f t="shared" si="4"/>
        <v>3437</v>
      </c>
      <c r="H15" s="238">
        <f t="shared" si="3"/>
        <v>38.483932370395252</v>
      </c>
      <c r="I15" s="227"/>
      <c r="J15" s="235">
        <f t="shared" si="5"/>
        <v>2523</v>
      </c>
      <c r="K15" s="752">
        <f t="shared" si="6"/>
        <v>28.249916022841788</v>
      </c>
      <c r="L15" s="746">
        <v>1042</v>
      </c>
      <c r="M15" s="749">
        <v>41.300039635354736</v>
      </c>
      <c r="N15" s="746">
        <v>1481</v>
      </c>
      <c r="O15" s="236">
        <v>58.699960364645264</v>
      </c>
      <c r="P15" s="227"/>
      <c r="Q15" s="235">
        <v>1858</v>
      </c>
      <c r="R15" s="752">
        <v>20.803941327958793</v>
      </c>
      <c r="S15" s="746">
        <v>1065</v>
      </c>
      <c r="T15" s="749">
        <v>57.31969860064585</v>
      </c>
      <c r="U15" s="746">
        <v>793</v>
      </c>
      <c r="V15" s="236">
        <v>42.680301399354143</v>
      </c>
      <c r="W15" s="227"/>
      <c r="X15" s="235">
        <v>4550</v>
      </c>
      <c r="Y15" s="752">
        <v>50.946142649199423</v>
      </c>
      <c r="Z15" s="746">
        <v>3387</v>
      </c>
      <c r="AA15" s="749">
        <v>74.439560439560438</v>
      </c>
      <c r="AB15" s="746">
        <v>1163</v>
      </c>
      <c r="AC15" s="236">
        <f t="shared" si="0"/>
        <v>25.560439560439562</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12180</v>
      </c>
      <c r="E16" s="740">
        <f t="shared" si="2"/>
        <v>7105</v>
      </c>
      <c r="F16" s="578">
        <f t="shared" si="3"/>
        <v>58.333333333333336</v>
      </c>
      <c r="G16" s="740">
        <f t="shared" si="4"/>
        <v>5075</v>
      </c>
      <c r="H16" s="238">
        <f t="shared" si="3"/>
        <v>41.666666666666671</v>
      </c>
      <c r="I16" s="227"/>
      <c r="J16" s="235">
        <f t="shared" si="5"/>
        <v>5327</v>
      </c>
      <c r="K16" s="752">
        <f t="shared" si="6"/>
        <v>43.735632183908045</v>
      </c>
      <c r="L16" s="746">
        <v>2167</v>
      </c>
      <c r="M16" s="749">
        <v>40.679556973906514</v>
      </c>
      <c r="N16" s="746">
        <v>3160</v>
      </c>
      <c r="O16" s="236">
        <v>59.320443026093486</v>
      </c>
      <c r="P16" s="227"/>
      <c r="Q16" s="235">
        <v>2300</v>
      </c>
      <c r="R16" s="752">
        <v>18.883415435139572</v>
      </c>
      <c r="S16" s="746">
        <v>1410</v>
      </c>
      <c r="T16" s="749">
        <v>61.304347826086961</v>
      </c>
      <c r="U16" s="746">
        <v>890</v>
      </c>
      <c r="V16" s="236">
        <v>38.695652173913039</v>
      </c>
      <c r="W16" s="227"/>
      <c r="X16" s="235">
        <v>4553</v>
      </c>
      <c r="Y16" s="752">
        <v>37.38095238095238</v>
      </c>
      <c r="Z16" s="746">
        <v>3528</v>
      </c>
      <c r="AA16" s="749">
        <v>77.487370964199428</v>
      </c>
      <c r="AB16" s="746">
        <v>1025</v>
      </c>
      <c r="AC16" s="236">
        <f t="shared" si="0"/>
        <v>22.512629035800572</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7532</v>
      </c>
      <c r="E17" s="741">
        <f t="shared" si="2"/>
        <v>4793</v>
      </c>
      <c r="F17" s="579">
        <f t="shared" si="3"/>
        <v>63.635156664896442</v>
      </c>
      <c r="G17" s="741">
        <f t="shared" si="4"/>
        <v>2739</v>
      </c>
      <c r="H17" s="238">
        <f t="shared" si="3"/>
        <v>36.364843335103558</v>
      </c>
      <c r="I17" s="227"/>
      <c r="J17" s="239">
        <f t="shared" si="5"/>
        <v>1855</v>
      </c>
      <c r="K17" s="753">
        <f t="shared" si="6"/>
        <v>24.628252788104088</v>
      </c>
      <c r="L17" s="741">
        <v>743</v>
      </c>
      <c r="M17" s="579">
        <v>40.053908355795151</v>
      </c>
      <c r="N17" s="741">
        <v>1112</v>
      </c>
      <c r="O17" s="236">
        <v>59.946091644204849</v>
      </c>
      <c r="P17" s="227"/>
      <c r="Q17" s="239">
        <v>1518</v>
      </c>
      <c r="R17" s="753">
        <v>20.154009559214021</v>
      </c>
      <c r="S17" s="741">
        <v>869</v>
      </c>
      <c r="T17" s="579">
        <v>57.246376811594203</v>
      </c>
      <c r="U17" s="741">
        <v>649</v>
      </c>
      <c r="V17" s="236">
        <v>42.753623188405797</v>
      </c>
      <c r="W17" s="227"/>
      <c r="X17" s="239">
        <v>4159</v>
      </c>
      <c r="Y17" s="753">
        <v>55.217737652681883</v>
      </c>
      <c r="Z17" s="741">
        <v>3181</v>
      </c>
      <c r="AA17" s="579">
        <v>76.484731906708348</v>
      </c>
      <c r="AB17" s="741">
        <v>978</v>
      </c>
      <c r="AC17" s="236">
        <f t="shared" si="0"/>
        <v>23.51526809329166</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37769</v>
      </c>
      <c r="E18" s="740">
        <f t="shared" si="2"/>
        <v>23957</v>
      </c>
      <c r="F18" s="578">
        <f t="shared" si="3"/>
        <v>63.430326458206466</v>
      </c>
      <c r="G18" s="740">
        <f t="shared" si="4"/>
        <v>13812</v>
      </c>
      <c r="H18" s="238">
        <f t="shared" si="3"/>
        <v>36.569673541793534</v>
      </c>
      <c r="I18" s="227"/>
      <c r="J18" s="235">
        <f t="shared" si="5"/>
        <v>8892</v>
      </c>
      <c r="K18" s="752">
        <f t="shared" si="6"/>
        <v>23.543117371389236</v>
      </c>
      <c r="L18" s="746">
        <v>3719</v>
      </c>
      <c r="M18" s="749">
        <v>41.824111560953661</v>
      </c>
      <c r="N18" s="746">
        <v>5173</v>
      </c>
      <c r="O18" s="236">
        <v>58.175888439046332</v>
      </c>
      <c r="P18" s="227"/>
      <c r="Q18" s="235">
        <v>6425</v>
      </c>
      <c r="R18" s="752">
        <v>17.011305568058461</v>
      </c>
      <c r="S18" s="746">
        <v>3694</v>
      </c>
      <c r="T18" s="749">
        <v>57.494163424124508</v>
      </c>
      <c r="U18" s="746">
        <v>2731</v>
      </c>
      <c r="V18" s="236">
        <v>42.505836575875492</v>
      </c>
      <c r="W18" s="227"/>
      <c r="X18" s="235">
        <v>22452</v>
      </c>
      <c r="Y18" s="752">
        <v>59.445577060552303</v>
      </c>
      <c r="Z18" s="746">
        <v>16544</v>
      </c>
      <c r="AA18" s="749">
        <v>73.686085872082657</v>
      </c>
      <c r="AB18" s="746">
        <v>5908</v>
      </c>
      <c r="AC18" s="236">
        <f t="shared" si="0"/>
        <v>26.313914127917336</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22000</v>
      </c>
      <c r="E19" s="740">
        <f t="shared" si="2"/>
        <v>13831</v>
      </c>
      <c r="F19" s="578">
        <f t="shared" si="3"/>
        <v>62.868181818181824</v>
      </c>
      <c r="G19" s="740">
        <f t="shared" si="4"/>
        <v>8169</v>
      </c>
      <c r="H19" s="238">
        <f t="shared" si="3"/>
        <v>37.131818181818183</v>
      </c>
      <c r="I19" s="227"/>
      <c r="J19" s="235">
        <f t="shared" si="5"/>
        <v>5827</v>
      </c>
      <c r="K19" s="752">
        <f t="shared" si="6"/>
        <v>26.486363636363635</v>
      </c>
      <c r="L19" s="746">
        <v>2446</v>
      </c>
      <c r="M19" s="749">
        <v>41.97700360391282</v>
      </c>
      <c r="N19" s="746">
        <v>3381</v>
      </c>
      <c r="O19" s="236">
        <v>58.02299639608718</v>
      </c>
      <c r="P19" s="227"/>
      <c r="Q19" s="235">
        <v>3845</v>
      </c>
      <c r="R19" s="752">
        <v>17.477272727272727</v>
      </c>
      <c r="S19" s="746">
        <v>2327</v>
      </c>
      <c r="T19" s="749">
        <v>60.520156046814044</v>
      </c>
      <c r="U19" s="746">
        <v>1518</v>
      </c>
      <c r="V19" s="236">
        <v>39.479843953185956</v>
      </c>
      <c r="W19" s="227"/>
      <c r="X19" s="235">
        <v>12328</v>
      </c>
      <c r="Y19" s="752">
        <v>56.036363636363639</v>
      </c>
      <c r="Z19" s="746">
        <v>9058</v>
      </c>
      <c r="AA19" s="749">
        <v>73.475016223231677</v>
      </c>
      <c r="AB19" s="746">
        <v>3270</v>
      </c>
      <c r="AC19" s="236">
        <f t="shared" si="0"/>
        <v>26.524983776768334</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76672</v>
      </c>
      <c r="E20" s="740">
        <f t="shared" si="2"/>
        <v>49117</v>
      </c>
      <c r="F20" s="578">
        <f t="shared" si="3"/>
        <v>64.061195742904843</v>
      </c>
      <c r="G20" s="740">
        <f t="shared" si="4"/>
        <v>27555</v>
      </c>
      <c r="H20" s="238">
        <f t="shared" si="3"/>
        <v>35.938804257095157</v>
      </c>
      <c r="I20" s="227"/>
      <c r="J20" s="235">
        <f t="shared" si="5"/>
        <v>18566</v>
      </c>
      <c r="K20" s="752">
        <f t="shared" si="6"/>
        <v>24.214837228714526</v>
      </c>
      <c r="L20" s="746">
        <v>7696</v>
      </c>
      <c r="M20" s="749">
        <v>41.452116772595069</v>
      </c>
      <c r="N20" s="746">
        <v>10870</v>
      </c>
      <c r="O20" s="236">
        <v>58.547883227404931</v>
      </c>
      <c r="P20" s="227"/>
      <c r="Q20" s="235">
        <v>14889</v>
      </c>
      <c r="R20" s="752">
        <v>19.41908388981636</v>
      </c>
      <c r="S20" s="746">
        <v>8725</v>
      </c>
      <c r="T20" s="749">
        <v>58.600308952918255</v>
      </c>
      <c r="U20" s="746">
        <v>6164</v>
      </c>
      <c r="V20" s="236">
        <v>41.399691047081738</v>
      </c>
      <c r="W20" s="227"/>
      <c r="X20" s="235">
        <v>43217</v>
      </c>
      <c r="Y20" s="752">
        <v>56.366078881469114</v>
      </c>
      <c r="Z20" s="746">
        <v>32696</v>
      </c>
      <c r="AA20" s="749">
        <v>75.655413378994368</v>
      </c>
      <c r="AB20" s="746">
        <v>10521</v>
      </c>
      <c r="AC20" s="236">
        <f t="shared" si="0"/>
        <v>24.344586621005622</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50591</v>
      </c>
      <c r="E21" s="740">
        <f t="shared" si="2"/>
        <v>31477</v>
      </c>
      <c r="F21" s="578">
        <f t="shared" si="3"/>
        <v>62.218576426637149</v>
      </c>
      <c r="G21" s="740">
        <f t="shared" si="4"/>
        <v>19114</v>
      </c>
      <c r="H21" s="238">
        <f t="shared" si="3"/>
        <v>37.781423573362851</v>
      </c>
      <c r="I21" s="227"/>
      <c r="J21" s="235">
        <f t="shared" si="5"/>
        <v>14302</v>
      </c>
      <c r="K21" s="752">
        <f t="shared" si="6"/>
        <v>28.269850368642647</v>
      </c>
      <c r="L21" s="746">
        <v>5833</v>
      </c>
      <c r="M21" s="749">
        <v>40.784505663543555</v>
      </c>
      <c r="N21" s="746">
        <v>8469</v>
      </c>
      <c r="O21" s="236">
        <v>59.215494336456445</v>
      </c>
      <c r="P21" s="227"/>
      <c r="Q21" s="235">
        <v>10018</v>
      </c>
      <c r="R21" s="752">
        <v>19.801941056709691</v>
      </c>
      <c r="S21" s="746">
        <v>5947</v>
      </c>
      <c r="T21" s="749">
        <v>59.363146336594127</v>
      </c>
      <c r="U21" s="746">
        <v>4071</v>
      </c>
      <c r="V21" s="236">
        <v>40.636853663405873</v>
      </c>
      <c r="W21" s="227"/>
      <c r="X21" s="235">
        <v>26271</v>
      </c>
      <c r="Y21" s="752">
        <v>51.928208574647662</v>
      </c>
      <c r="Z21" s="746">
        <v>19697</v>
      </c>
      <c r="AA21" s="749">
        <v>74.976209508583608</v>
      </c>
      <c r="AB21" s="746">
        <v>6574</v>
      </c>
      <c r="AC21" s="236">
        <f t="shared" si="0"/>
        <v>25.023790491416392</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10943</v>
      </c>
      <c r="E22" s="740">
        <f t="shared" si="2"/>
        <v>7039</v>
      </c>
      <c r="F22" s="578">
        <f t="shared" si="3"/>
        <v>64.324225532303757</v>
      </c>
      <c r="G22" s="740">
        <f t="shared" si="4"/>
        <v>3904</v>
      </c>
      <c r="H22" s="238">
        <f t="shared" si="3"/>
        <v>35.675774467696243</v>
      </c>
      <c r="I22" s="227"/>
      <c r="J22" s="235">
        <f t="shared" si="5"/>
        <v>3023</v>
      </c>
      <c r="K22" s="752">
        <f t="shared" si="6"/>
        <v>27.624965731517864</v>
      </c>
      <c r="L22" s="746">
        <v>1288</v>
      </c>
      <c r="M22" s="749">
        <v>42.606682103870327</v>
      </c>
      <c r="N22" s="746">
        <v>1735</v>
      </c>
      <c r="O22" s="236">
        <v>57.393317896129673</v>
      </c>
      <c r="P22" s="227"/>
      <c r="Q22" s="235">
        <v>2032</v>
      </c>
      <c r="R22" s="752">
        <v>18.56894818605501</v>
      </c>
      <c r="S22" s="746">
        <v>1271</v>
      </c>
      <c r="T22" s="749">
        <v>62.5492125984252</v>
      </c>
      <c r="U22" s="746">
        <v>761</v>
      </c>
      <c r="V22" s="236">
        <v>37.4507874015748</v>
      </c>
      <c r="W22" s="227"/>
      <c r="X22" s="235">
        <v>5888</v>
      </c>
      <c r="Y22" s="752">
        <v>53.806086082427115</v>
      </c>
      <c r="Z22" s="746">
        <v>4480</v>
      </c>
      <c r="AA22" s="749">
        <v>76.08695652173914</v>
      </c>
      <c r="AB22" s="746">
        <v>1408</v>
      </c>
      <c r="AC22" s="236">
        <f t="shared" si="0"/>
        <v>23.913043478260871</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23949</v>
      </c>
      <c r="E23" s="740">
        <f t="shared" si="2"/>
        <v>14799</v>
      </c>
      <c r="F23" s="578">
        <f t="shared" si="3"/>
        <v>61.793811850181633</v>
      </c>
      <c r="G23" s="740">
        <f t="shared" si="4"/>
        <v>9150</v>
      </c>
      <c r="H23" s="238">
        <f t="shared" si="3"/>
        <v>38.206188149818367</v>
      </c>
      <c r="I23" s="227"/>
      <c r="J23" s="235">
        <f t="shared" si="5"/>
        <v>7290</v>
      </c>
      <c r="K23" s="752">
        <f t="shared" si="6"/>
        <v>30.439684329199551</v>
      </c>
      <c r="L23" s="746">
        <v>2856</v>
      </c>
      <c r="M23" s="749">
        <v>39.176954732510289</v>
      </c>
      <c r="N23" s="746">
        <v>4434</v>
      </c>
      <c r="O23" s="236">
        <v>60.823045267489718</v>
      </c>
      <c r="P23" s="227"/>
      <c r="Q23" s="235">
        <v>4491</v>
      </c>
      <c r="R23" s="752">
        <v>18.752348741074783</v>
      </c>
      <c r="S23" s="746">
        <v>2651</v>
      </c>
      <c r="T23" s="749">
        <v>59.029169450011132</v>
      </c>
      <c r="U23" s="746">
        <v>1840</v>
      </c>
      <c r="V23" s="236">
        <v>40.970830549988868</v>
      </c>
      <c r="W23" s="227"/>
      <c r="X23" s="235">
        <v>12168</v>
      </c>
      <c r="Y23" s="752">
        <v>50.807966929725666</v>
      </c>
      <c r="Z23" s="746">
        <v>9292</v>
      </c>
      <c r="AA23" s="749">
        <v>76.364234056541747</v>
      </c>
      <c r="AB23" s="746">
        <v>2876</v>
      </c>
      <c r="AC23" s="236">
        <f t="shared" si="0"/>
        <v>23.635765943458249</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60584</v>
      </c>
      <c r="E24" s="740">
        <f t="shared" si="2"/>
        <v>39470</v>
      </c>
      <c r="F24" s="578">
        <f t="shared" si="3"/>
        <v>65.149214314010294</v>
      </c>
      <c r="G24" s="740">
        <f t="shared" si="4"/>
        <v>21114</v>
      </c>
      <c r="H24" s="238">
        <f t="shared" si="3"/>
        <v>34.850785685989699</v>
      </c>
      <c r="I24" s="227"/>
      <c r="J24" s="235">
        <f t="shared" si="5"/>
        <v>18014</v>
      </c>
      <c r="K24" s="752">
        <f t="shared" si="6"/>
        <v>29.73392314802588</v>
      </c>
      <c r="L24" s="746">
        <v>8365</v>
      </c>
      <c r="M24" s="749">
        <v>46.436105251471076</v>
      </c>
      <c r="N24" s="746">
        <v>9649</v>
      </c>
      <c r="O24" s="236">
        <v>53.563894748528917</v>
      </c>
      <c r="P24" s="227"/>
      <c r="Q24" s="235">
        <v>10934</v>
      </c>
      <c r="R24" s="752">
        <v>18.047669351644</v>
      </c>
      <c r="S24" s="746">
        <v>6865</v>
      </c>
      <c r="T24" s="749">
        <v>62.785805743552224</v>
      </c>
      <c r="U24" s="746">
        <v>4069</v>
      </c>
      <c r="V24" s="236">
        <v>37.214194256447783</v>
      </c>
      <c r="W24" s="227"/>
      <c r="X24" s="235">
        <v>31636</v>
      </c>
      <c r="Y24" s="752">
        <v>52.218407500330123</v>
      </c>
      <c r="Z24" s="746">
        <v>24240</v>
      </c>
      <c r="AA24" s="749">
        <v>76.621570362877733</v>
      </c>
      <c r="AB24" s="746">
        <v>7396</v>
      </c>
      <c r="AC24" s="236">
        <f t="shared" si="0"/>
        <v>23.378429637122267</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15212</v>
      </c>
      <c r="E25" s="740">
        <f t="shared" si="2"/>
        <v>8629</v>
      </c>
      <c r="F25" s="578">
        <f t="shared" si="3"/>
        <v>56.724953983697077</v>
      </c>
      <c r="G25" s="740">
        <f t="shared" si="4"/>
        <v>6583</v>
      </c>
      <c r="H25" s="238">
        <f t="shared" si="3"/>
        <v>43.275046016302923</v>
      </c>
      <c r="I25" s="227"/>
      <c r="J25" s="235">
        <f t="shared" si="5"/>
        <v>6308</v>
      </c>
      <c r="K25" s="752">
        <f t="shared" si="6"/>
        <v>41.46726268735209</v>
      </c>
      <c r="L25" s="746">
        <v>2377</v>
      </c>
      <c r="M25" s="749">
        <v>37.682308180088775</v>
      </c>
      <c r="N25" s="746">
        <v>3931</v>
      </c>
      <c r="O25" s="236">
        <v>62.317691819911225</v>
      </c>
      <c r="P25" s="227"/>
      <c r="Q25" s="235">
        <v>2813</v>
      </c>
      <c r="R25" s="752">
        <v>18.491980015777017</v>
      </c>
      <c r="S25" s="746">
        <v>1607</v>
      </c>
      <c r="T25" s="749">
        <v>57.127621756132243</v>
      </c>
      <c r="U25" s="746">
        <v>1206</v>
      </c>
      <c r="V25" s="236">
        <v>42.872378243867757</v>
      </c>
      <c r="W25" s="227"/>
      <c r="X25" s="235">
        <v>6091</v>
      </c>
      <c r="Y25" s="752">
        <v>40.040757296870893</v>
      </c>
      <c r="Z25" s="746">
        <v>4645</v>
      </c>
      <c r="AA25" s="749">
        <v>76.260055820062391</v>
      </c>
      <c r="AB25" s="746">
        <v>1446</v>
      </c>
      <c r="AC25" s="236">
        <f t="shared" si="0"/>
        <v>23.739944179937613</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5758</v>
      </c>
      <c r="E26" s="742">
        <f t="shared" si="2"/>
        <v>3698</v>
      </c>
      <c r="F26" s="580">
        <f t="shared" si="3"/>
        <v>64.223688780826677</v>
      </c>
      <c r="G26" s="742">
        <f t="shared" si="4"/>
        <v>2060</v>
      </c>
      <c r="H26" s="238">
        <f t="shared" si="3"/>
        <v>35.776311219173323</v>
      </c>
      <c r="I26" s="227"/>
      <c r="J26" s="239">
        <f t="shared" si="5"/>
        <v>1120</v>
      </c>
      <c r="K26" s="753">
        <f t="shared" si="6"/>
        <v>19.45119833275443</v>
      </c>
      <c r="L26" s="741">
        <v>434</v>
      </c>
      <c r="M26" s="579">
        <v>38.75</v>
      </c>
      <c r="N26" s="741">
        <v>686</v>
      </c>
      <c r="O26" s="236">
        <v>61.250000000000007</v>
      </c>
      <c r="P26" s="227"/>
      <c r="Q26" s="239">
        <v>807</v>
      </c>
      <c r="R26" s="753">
        <v>14.015283084404306</v>
      </c>
      <c r="S26" s="741">
        <v>437</v>
      </c>
      <c r="T26" s="579">
        <v>54.151177199504339</v>
      </c>
      <c r="U26" s="741">
        <v>370</v>
      </c>
      <c r="V26" s="236">
        <v>45.848822800495661</v>
      </c>
      <c r="W26" s="227"/>
      <c r="X26" s="239">
        <v>3831</v>
      </c>
      <c r="Y26" s="753">
        <v>66.533518582841268</v>
      </c>
      <c r="Z26" s="741">
        <v>2827</v>
      </c>
      <c r="AA26" s="579">
        <v>73.792743409031587</v>
      </c>
      <c r="AB26" s="741">
        <v>1004</v>
      </c>
      <c r="AC26" s="236">
        <f t="shared" si="0"/>
        <v>26.207256590968413</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22186</v>
      </c>
      <c r="E27" s="742">
        <f t="shared" si="2"/>
        <v>13770</v>
      </c>
      <c r="F27" s="580">
        <f t="shared" si="3"/>
        <v>62.066167853601371</v>
      </c>
      <c r="G27" s="742">
        <f t="shared" si="4"/>
        <v>8416</v>
      </c>
      <c r="H27" s="238">
        <f t="shared" si="3"/>
        <v>37.933832146398629</v>
      </c>
      <c r="I27" s="227"/>
      <c r="J27" s="239">
        <f t="shared" si="5"/>
        <v>5762</v>
      </c>
      <c r="K27" s="753">
        <f t="shared" si="6"/>
        <v>25.971333273235373</v>
      </c>
      <c r="L27" s="741">
        <v>2246</v>
      </c>
      <c r="M27" s="579">
        <v>38.979520999652898</v>
      </c>
      <c r="N27" s="741">
        <v>3516</v>
      </c>
      <c r="O27" s="236">
        <v>61.020479000347109</v>
      </c>
      <c r="P27" s="227"/>
      <c r="Q27" s="239">
        <v>3922</v>
      </c>
      <c r="R27" s="753">
        <v>17.677814838186244</v>
      </c>
      <c r="S27" s="741">
        <v>2192</v>
      </c>
      <c r="T27" s="579">
        <v>55.889852116267214</v>
      </c>
      <c r="U27" s="741">
        <v>1730</v>
      </c>
      <c r="V27" s="236">
        <v>44.110147883732793</v>
      </c>
      <c r="W27" s="227"/>
      <c r="X27" s="239">
        <v>12502</v>
      </c>
      <c r="Y27" s="753">
        <v>56.350851888578376</v>
      </c>
      <c r="Z27" s="741">
        <v>9332</v>
      </c>
      <c r="AA27" s="579">
        <v>74.644056950887858</v>
      </c>
      <c r="AB27" s="741">
        <v>3170</v>
      </c>
      <c r="AC27" s="236">
        <f t="shared" si="0"/>
        <v>25.355943049112138</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3647</v>
      </c>
      <c r="E28" s="742">
        <f t="shared" si="2"/>
        <v>2374</v>
      </c>
      <c r="F28" s="580">
        <f t="shared" si="3"/>
        <v>65.094598299972589</v>
      </c>
      <c r="G28" s="742">
        <f t="shared" si="4"/>
        <v>1273</v>
      </c>
      <c r="H28" s="244">
        <f t="shared" si="3"/>
        <v>34.905401700027419</v>
      </c>
      <c r="I28" s="227"/>
      <c r="J28" s="239">
        <f t="shared" si="5"/>
        <v>635</v>
      </c>
      <c r="K28" s="753">
        <f t="shared" si="6"/>
        <v>17.411571154373455</v>
      </c>
      <c r="L28" s="741">
        <v>252</v>
      </c>
      <c r="M28" s="579">
        <v>39.685039370078741</v>
      </c>
      <c r="N28" s="741">
        <v>383</v>
      </c>
      <c r="O28" s="243">
        <v>60.314960629921252</v>
      </c>
      <c r="P28" s="227"/>
      <c r="Q28" s="239">
        <v>632</v>
      </c>
      <c r="R28" s="753">
        <v>17.329311763092953</v>
      </c>
      <c r="S28" s="741">
        <v>360</v>
      </c>
      <c r="T28" s="579">
        <v>56.962025316455701</v>
      </c>
      <c r="U28" s="741">
        <v>272</v>
      </c>
      <c r="V28" s="243">
        <v>43.037974683544306</v>
      </c>
      <c r="W28" s="227"/>
      <c r="X28" s="239">
        <v>2380</v>
      </c>
      <c r="Y28" s="753">
        <v>65.259117082533592</v>
      </c>
      <c r="Z28" s="741">
        <v>1762</v>
      </c>
      <c r="AA28" s="579">
        <v>74.033613445378151</v>
      </c>
      <c r="AB28" s="741">
        <v>618</v>
      </c>
      <c r="AC28" s="243">
        <f t="shared" si="0"/>
        <v>25.966386554621852</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1186</v>
      </c>
      <c r="E29" s="743">
        <f t="shared" si="2"/>
        <v>644</v>
      </c>
      <c r="F29" s="581">
        <f t="shared" si="3"/>
        <v>54.300168634064086</v>
      </c>
      <c r="G29" s="743">
        <f t="shared" si="4"/>
        <v>542</v>
      </c>
      <c r="H29" s="249">
        <f t="shared" si="3"/>
        <v>45.699831365935914</v>
      </c>
      <c r="I29" s="227"/>
      <c r="J29" s="246">
        <f t="shared" si="5"/>
        <v>673</v>
      </c>
      <c r="K29" s="754">
        <f t="shared" si="6"/>
        <v>56.745362563237776</v>
      </c>
      <c r="L29" s="747">
        <v>242</v>
      </c>
      <c r="M29" s="750">
        <v>35.958395245170877</v>
      </c>
      <c r="N29" s="747">
        <v>431</v>
      </c>
      <c r="O29" s="247">
        <v>64.041604754829123</v>
      </c>
      <c r="P29" s="227"/>
      <c r="Q29" s="246">
        <v>176</v>
      </c>
      <c r="R29" s="754">
        <v>14.839797639123104</v>
      </c>
      <c r="S29" s="747">
        <v>126</v>
      </c>
      <c r="T29" s="750">
        <v>71.590909090909093</v>
      </c>
      <c r="U29" s="747">
        <v>50</v>
      </c>
      <c r="V29" s="247">
        <v>28.40909090909091</v>
      </c>
      <c r="W29" s="227"/>
      <c r="X29" s="246">
        <v>337</v>
      </c>
      <c r="Y29" s="754">
        <v>28.414839797639125</v>
      </c>
      <c r="Z29" s="747">
        <v>276</v>
      </c>
      <c r="AA29" s="750">
        <v>81.899109792284861</v>
      </c>
      <c r="AB29" s="747">
        <v>61</v>
      </c>
      <c r="AC29" s="247">
        <f t="shared" si="0"/>
        <v>18.100890207715135</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508082</v>
      </c>
      <c r="E31" s="744">
        <f>L31+S31+Z31</f>
        <v>321597</v>
      </c>
      <c r="F31" s="410">
        <f>E31/$D31*100</f>
        <v>63.296278947099097</v>
      </c>
      <c r="G31" s="744">
        <f>N31+U31+AB31</f>
        <v>186485</v>
      </c>
      <c r="H31" s="256">
        <f>G31/$D31*100</f>
        <v>36.70372105290091</v>
      </c>
      <c r="I31" s="212"/>
      <c r="J31" s="254">
        <f>SUM(J12:J29)</f>
        <v>143291</v>
      </c>
      <c r="K31" s="755">
        <f>J31/$D31*100</f>
        <v>28.202337417975837</v>
      </c>
      <c r="L31" s="744">
        <f>SUM(L12:L29)</f>
        <v>59422</v>
      </c>
      <c r="M31" s="410">
        <f t="shared" ref="M13:O31" si="7">L31/$J31*100</f>
        <v>41.469457258306527</v>
      </c>
      <c r="N31" s="744">
        <f>SUM(N12:N29)</f>
        <v>83869</v>
      </c>
      <c r="O31" s="255">
        <f t="shared" si="7"/>
        <v>58.53054274169348</v>
      </c>
      <c r="P31" s="212"/>
      <c r="Q31" s="254">
        <f>SUM(Q12:Q29)</f>
        <v>96349</v>
      </c>
      <c r="R31" s="755">
        <f>Q31/$D31*100</f>
        <v>18.963277581177842</v>
      </c>
      <c r="S31" s="744">
        <f>SUM(S12:S29)</f>
        <v>58842</v>
      </c>
      <c r="T31" s="410">
        <f>S31/$Q31*100</f>
        <v>61.071728819188579</v>
      </c>
      <c r="U31" s="744">
        <f>SUM(U12:U29)</f>
        <v>37507</v>
      </c>
      <c r="V31" s="255">
        <f>U31/$Q31*100</f>
        <v>38.928271180811421</v>
      </c>
      <c r="W31" s="212"/>
      <c r="X31" s="254">
        <f>SUM(X12:X29)</f>
        <v>268442</v>
      </c>
      <c r="Y31" s="755">
        <f>X31/$D31*100</f>
        <v>52.834385000846318</v>
      </c>
      <c r="Z31" s="744">
        <f>SUM(Z12:Z29)</f>
        <v>203333</v>
      </c>
      <c r="AA31" s="410">
        <f>Z31/$X31*100</f>
        <v>75.745598676809152</v>
      </c>
      <c r="AB31" s="744">
        <f>SUM(AB12:AB29)</f>
        <v>65109</v>
      </c>
      <c r="AC31" s="255">
        <f>AB31/$X31*100</f>
        <v>24.254401323190859</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3"/>
      <c r="C34" s="1053"/>
      <c r="D34" s="1053"/>
      <c r="E34" s="1053"/>
      <c r="F34" s="1053"/>
      <c r="G34" s="1053"/>
      <c r="H34" s="1053"/>
    </row>
    <row r="35" spans="2:14" ht="29.25" customHeight="1" x14ac:dyDescent="0.2">
      <c r="B35" s="1075"/>
      <c r="C35" s="1075"/>
      <c r="D35" s="1075"/>
      <c r="E35" s="737"/>
      <c r="F35" s="737"/>
      <c r="G35" s="737"/>
      <c r="H35" s="263"/>
      <c r="I35" s="263"/>
      <c r="J35" s="263"/>
      <c r="K35" s="263"/>
      <c r="L35" s="263"/>
      <c r="M35" s="263"/>
      <c r="N35" s="263"/>
    </row>
    <row r="36" spans="2:14" ht="4.5" customHeight="1" x14ac:dyDescent="0.2">
      <c r="B36" s="1076"/>
      <c r="C36" s="1076"/>
      <c r="D36" s="1076"/>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0.140625" style="262" bestFit="1" customWidth="1"/>
    <col min="5" max="5" width="10.28515625" style="262" customWidth="1"/>
    <col min="6" max="6" width="7" style="262" customWidth="1"/>
    <col min="7" max="7" width="8.85546875" style="262" customWidth="1"/>
    <col min="8" max="8" width="7" style="262" customWidth="1"/>
    <col min="9" max="9" width="0.42578125" style="262" customWidth="1"/>
    <col min="10" max="10" width="8.42578125" style="262" bestFit="1" customWidth="1"/>
    <col min="11" max="11" width="6.7109375" style="262" customWidth="1"/>
    <col min="12" max="12" width="8.42578125" style="262" customWidth="1"/>
    <col min="13" max="13" width="6.7109375" style="262" bestFit="1" customWidth="1"/>
    <col min="14" max="14" width="8.42578125" style="262" customWidth="1"/>
    <col min="15" max="15" width="6.7109375" style="262" bestFit="1" customWidth="1"/>
    <col min="16" max="16" width="0.42578125" style="262" customWidth="1"/>
    <col min="17" max="17" width="8.42578125" style="262" bestFit="1" customWidth="1"/>
    <col min="18" max="18" width="6.85546875" style="262" customWidth="1"/>
    <col min="19" max="19" width="8.42578125" style="262" customWidth="1"/>
    <col min="20" max="20" width="6.7109375" style="262" bestFit="1" customWidth="1"/>
    <col min="21" max="21" width="8.42578125" style="262" customWidth="1"/>
    <col min="22" max="22" width="6.7109375" style="262" bestFit="1" customWidth="1"/>
    <col min="23" max="23" width="0.42578125" style="262" customWidth="1"/>
    <col min="24" max="24" width="8.42578125" style="262" bestFit="1" customWidth="1"/>
    <col min="25" max="25" width="7" style="262" customWidth="1"/>
    <col min="26" max="26" width="8.42578125" style="262" customWidth="1"/>
    <col min="27" max="27" width="6.7109375" style="262" bestFit="1" customWidth="1"/>
    <col min="28" max="28" width="8.42578125" style="262" customWidth="1"/>
    <col min="29" max="29" width="6.7109375" style="262" bestFit="1" customWidth="1"/>
    <col min="30" max="30" width="11.42578125" style="262"/>
    <col min="31" max="33" width="2.42578125" style="262" bestFit="1" customWidth="1"/>
    <col min="34" max="34" width="13" style="262" bestFit="1" customWidth="1"/>
    <col min="35" max="35" width="3.42578125" style="262" bestFit="1" customWidth="1"/>
    <col min="36" max="36" width="3.85546875" style="262" customWidth="1"/>
    <col min="37" max="39" width="2.42578125" style="262" bestFit="1" customWidth="1"/>
    <col min="40" max="40" width="8.42578125" style="262" bestFit="1" customWidth="1"/>
    <col min="41" max="41" width="3.42578125" style="262" bestFit="1" customWidth="1"/>
    <col min="42" max="42" width="3.5703125" style="262" customWidth="1"/>
    <col min="43" max="45" width="2.42578125" style="262" bestFit="1" customWidth="1"/>
    <col min="46" max="46" width="8.42578125" style="262" bestFit="1" customWidth="1"/>
    <col min="47" max="47" width="4.140625" style="262" bestFit="1" customWidth="1"/>
    <col min="48" max="48" width="3.28515625" style="262" customWidth="1"/>
    <col min="49" max="49" width="4.28515625" style="262" bestFit="1" customWidth="1"/>
    <col min="50" max="50" width="2.42578125" style="262" bestFit="1" customWidth="1"/>
    <col min="51" max="51" width="4.28515625" style="262" bestFit="1" customWidth="1"/>
    <col min="52" max="52" width="8.42578125" style="262" bestFit="1" customWidth="1"/>
    <col min="53" max="53" width="4.28515625" style="262" bestFit="1" customWidth="1"/>
    <col min="54" max="16384" width="11.42578125" style="262"/>
  </cols>
  <sheetData>
    <row r="1" spans="1:53" s="202" customFormat="1" ht="15" customHeight="1" x14ac:dyDescent="0.2">
      <c r="A1" s="714" t="s">
        <v>53</v>
      </c>
      <c r="B1" s="203"/>
      <c r="C1" s="204"/>
      <c r="I1" s="204"/>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6" customFormat="1" ht="52.5" customHeight="1" x14ac:dyDescent="0.2">
      <c r="B2" s="1054"/>
      <c r="C2" s="1054"/>
    </row>
    <row r="3" spans="1:53" s="209" customFormat="1" ht="4.5" customHeight="1" x14ac:dyDescent="0.2">
      <c r="B3" s="1055"/>
      <c r="C3" s="1055"/>
    </row>
    <row r="4" spans="1:53" s="209" customFormat="1" ht="17.25" customHeight="1" x14ac:dyDescent="0.2">
      <c r="A4" s="1055" t="s">
        <v>434</v>
      </c>
      <c r="B4" s="1055"/>
      <c r="C4" s="1055"/>
      <c r="D4" s="1055"/>
      <c r="E4" s="1055"/>
      <c r="F4" s="1055"/>
      <c r="G4" s="1055"/>
      <c r="H4" s="1055"/>
      <c r="I4" s="1055"/>
      <c r="J4" s="1055"/>
      <c r="K4" s="1055"/>
      <c r="L4" s="1055"/>
      <c r="M4" s="1055"/>
      <c r="N4" s="1055"/>
      <c r="O4" s="1055"/>
      <c r="P4" s="1055"/>
      <c r="Q4" s="1055"/>
      <c r="R4" s="1055"/>
      <c r="S4" s="1055"/>
      <c r="T4" s="1055"/>
      <c r="U4" s="1055"/>
      <c r="V4" s="1055"/>
      <c r="W4" s="1055"/>
      <c r="X4" s="1055"/>
      <c r="Y4" s="1055"/>
      <c r="Z4" s="1055"/>
      <c r="AA4" s="1055"/>
      <c r="AB4" s="1055"/>
      <c r="AC4" s="1055"/>
    </row>
    <row r="5" spans="1:53"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row>
    <row r="6" spans="1:53" s="209" customFormat="1" ht="6" customHeight="1" x14ac:dyDescent="0.2"/>
    <row r="7" spans="1:53" s="214" customFormat="1" ht="12.75" customHeight="1" x14ac:dyDescent="0.2">
      <c r="A7" s="210"/>
      <c r="B7" s="1057" t="s">
        <v>15</v>
      </c>
      <c r="C7" s="212"/>
      <c r="D7" s="1060" t="s">
        <v>274</v>
      </c>
      <c r="E7" s="1061"/>
      <c r="F7" s="1061"/>
      <c r="G7" s="1061"/>
      <c r="H7" s="1061"/>
      <c r="I7" s="569"/>
      <c r="J7" s="1064"/>
      <c r="K7" s="1064"/>
      <c r="L7" s="1064"/>
      <c r="M7" s="1064"/>
      <c r="N7" s="1064"/>
      <c r="O7" s="1064"/>
      <c r="P7" s="569"/>
      <c r="Q7" s="1064"/>
      <c r="R7" s="1064"/>
      <c r="S7" s="1064"/>
      <c r="T7" s="1064"/>
      <c r="U7" s="1064"/>
      <c r="V7" s="1064"/>
      <c r="W7" s="569"/>
      <c r="X7" s="1064"/>
      <c r="Y7" s="1064"/>
      <c r="Z7" s="1064"/>
      <c r="AA7" s="1064"/>
      <c r="AB7" s="1064"/>
      <c r="AC7" s="1065"/>
      <c r="AD7" s="431"/>
      <c r="AE7" s="431"/>
      <c r="AF7" s="432"/>
      <c r="AG7" s="432"/>
      <c r="AH7" s="432"/>
      <c r="AI7" s="432"/>
      <c r="AJ7" s="432"/>
      <c r="AK7" s="432"/>
      <c r="AL7" s="433"/>
    </row>
    <row r="8" spans="1:53" s="214" customFormat="1" ht="33.75" customHeight="1" x14ac:dyDescent="0.2">
      <c r="A8" s="210"/>
      <c r="B8" s="1058"/>
      <c r="C8" s="212"/>
      <c r="D8" s="1062"/>
      <c r="E8" s="1063"/>
      <c r="F8" s="1063"/>
      <c r="G8" s="1063"/>
      <c r="H8" s="1063"/>
      <c r="I8" s="502"/>
      <c r="J8" s="1066" t="s">
        <v>275</v>
      </c>
      <c r="K8" s="1064"/>
      <c r="L8" s="1064"/>
      <c r="M8" s="1064"/>
      <c r="N8" s="1064"/>
      <c r="O8" s="1065"/>
      <c r="P8" s="212"/>
      <c r="Q8" s="1066" t="s">
        <v>276</v>
      </c>
      <c r="R8" s="1064"/>
      <c r="S8" s="1064"/>
      <c r="T8" s="1064"/>
      <c r="U8" s="1064"/>
      <c r="V8" s="1065"/>
      <c r="W8" s="212"/>
      <c r="X8" s="1066" t="s">
        <v>277</v>
      </c>
      <c r="Y8" s="1064"/>
      <c r="Z8" s="1064"/>
      <c r="AA8" s="1064"/>
      <c r="AB8" s="1064"/>
      <c r="AC8" s="1065"/>
      <c r="AD8" s="431"/>
      <c r="AE8" s="431"/>
      <c r="AF8" s="432"/>
      <c r="AG8" s="432"/>
      <c r="AH8" s="432"/>
      <c r="AI8" s="432"/>
      <c r="AJ8" s="432"/>
      <c r="AK8" s="432"/>
      <c r="AL8" s="433"/>
    </row>
    <row r="9" spans="1:53" s="214" customFormat="1" ht="21.75" customHeight="1" x14ac:dyDescent="0.2">
      <c r="A9" s="210"/>
      <c r="B9" s="1058"/>
      <c r="C9" s="212"/>
      <c r="D9" s="1067" t="s">
        <v>12</v>
      </c>
      <c r="E9" s="1048" t="s">
        <v>27</v>
      </c>
      <c r="F9" s="1049"/>
      <c r="G9" s="1049" t="s">
        <v>26</v>
      </c>
      <c r="H9" s="1050"/>
      <c r="I9" s="212"/>
      <c r="J9" s="1051" t="s">
        <v>12</v>
      </c>
      <c r="K9" s="1046" t="s">
        <v>278</v>
      </c>
      <c r="L9" s="1048" t="s">
        <v>27</v>
      </c>
      <c r="M9" s="1049"/>
      <c r="N9" s="1049" t="s">
        <v>26</v>
      </c>
      <c r="O9" s="1050"/>
      <c r="P9" s="212"/>
      <c r="Q9" s="1051" t="s">
        <v>12</v>
      </c>
      <c r="R9" s="1046" t="s">
        <v>278</v>
      </c>
      <c r="S9" s="1048" t="s">
        <v>27</v>
      </c>
      <c r="T9" s="1049"/>
      <c r="U9" s="1049" t="s">
        <v>26</v>
      </c>
      <c r="V9" s="1050"/>
      <c r="W9" s="212"/>
      <c r="X9" s="1051" t="s">
        <v>12</v>
      </c>
      <c r="Y9" s="1046" t="s">
        <v>278</v>
      </c>
      <c r="Z9" s="1048" t="s">
        <v>27</v>
      </c>
      <c r="AA9" s="1049"/>
      <c r="AB9" s="1049" t="s">
        <v>26</v>
      </c>
      <c r="AC9" s="1050"/>
      <c r="AD9" s="431"/>
      <c r="AE9" s="431"/>
      <c r="AF9" s="432"/>
      <c r="AG9" s="432"/>
      <c r="AH9" s="432"/>
      <c r="AI9" s="432"/>
      <c r="AJ9" s="432"/>
      <c r="AK9" s="432"/>
      <c r="AL9" s="433"/>
    </row>
    <row r="10" spans="1:53" s="220" customFormat="1" ht="36.75" customHeight="1" x14ac:dyDescent="0.2">
      <c r="A10" s="215"/>
      <c r="B10" s="1059"/>
      <c r="C10" s="217"/>
      <c r="D10" s="1068"/>
      <c r="E10" s="409" t="s">
        <v>12</v>
      </c>
      <c r="F10" s="807" t="s">
        <v>278</v>
      </c>
      <c r="G10" s="409" t="s">
        <v>12</v>
      </c>
      <c r="H10" s="272" t="s">
        <v>278</v>
      </c>
      <c r="I10" s="217"/>
      <c r="J10" s="1052"/>
      <c r="K10" s="1047"/>
      <c r="L10" s="409" t="s">
        <v>12</v>
      </c>
      <c r="M10" s="807" t="s">
        <v>278</v>
      </c>
      <c r="N10" s="409" t="s">
        <v>12</v>
      </c>
      <c r="O10" s="272" t="s">
        <v>278</v>
      </c>
      <c r="P10" s="217"/>
      <c r="Q10" s="1052"/>
      <c r="R10" s="1047"/>
      <c r="S10" s="409" t="s">
        <v>12</v>
      </c>
      <c r="T10" s="807" t="s">
        <v>278</v>
      </c>
      <c r="U10" s="409" t="s">
        <v>12</v>
      </c>
      <c r="V10" s="272" t="s">
        <v>278</v>
      </c>
      <c r="W10" s="217"/>
      <c r="X10" s="1052"/>
      <c r="Y10" s="1047"/>
      <c r="Z10" s="409" t="s">
        <v>12</v>
      </c>
      <c r="AA10" s="807" t="s">
        <v>278</v>
      </c>
      <c r="AB10" s="409" t="s">
        <v>12</v>
      </c>
      <c r="AC10" s="272" t="s">
        <v>278</v>
      </c>
      <c r="AD10" s="434"/>
      <c r="AE10" s="435"/>
      <c r="AF10" s="310"/>
      <c r="AG10" s="310"/>
      <c r="AH10" s="310"/>
      <c r="AI10" s="310"/>
      <c r="AJ10" s="436"/>
      <c r="AK10" s="436"/>
      <c r="AL10" s="436"/>
    </row>
    <row r="11" spans="1:53" s="224" customFormat="1" ht="4.5" customHeight="1" x14ac:dyDescent="0.2">
      <c r="A11" s="221"/>
      <c r="B11" s="222"/>
      <c r="C11" s="223"/>
      <c r="D11" s="222"/>
      <c r="E11" s="222"/>
      <c r="F11" s="222"/>
      <c r="G11" s="222"/>
      <c r="H11" s="222"/>
      <c r="I11" s="223"/>
      <c r="J11" s="222"/>
      <c r="K11" s="222"/>
      <c r="L11" s="222"/>
      <c r="M11" s="222"/>
      <c r="N11" s="222"/>
      <c r="O11" s="222"/>
      <c r="P11" s="223"/>
      <c r="Q11" s="222"/>
      <c r="R11" s="222"/>
      <c r="S11" s="222"/>
      <c r="T11" s="222"/>
      <c r="U11" s="222"/>
      <c r="V11" s="222"/>
      <c r="W11" s="223"/>
      <c r="X11" s="222"/>
      <c r="Y11" s="222"/>
      <c r="Z11" s="222"/>
      <c r="AA11" s="222"/>
      <c r="AB11" s="222"/>
      <c r="AC11" s="222"/>
      <c r="AD11" s="431"/>
      <c r="AE11" s="435"/>
      <c r="AF11" s="310"/>
      <c r="AG11" s="310"/>
      <c r="AH11" s="310"/>
      <c r="AI11" s="310"/>
      <c r="AJ11" s="232"/>
      <c r="AK11" s="232"/>
      <c r="AL11" s="232"/>
    </row>
    <row r="12" spans="1:53" s="233" customFormat="1" ht="18" customHeight="1" x14ac:dyDescent="0.15">
      <c r="A12" s="225"/>
      <c r="B12" s="226" t="s">
        <v>11</v>
      </c>
      <c r="C12" s="227"/>
      <c r="D12" s="756">
        <f>J12+Q12+X12</f>
        <v>68852</v>
      </c>
      <c r="E12" s="739">
        <f>L12+S12+Z12</f>
        <v>45744</v>
      </c>
      <c r="F12" s="748">
        <f>E12/$D12*100</f>
        <v>66.438157206762327</v>
      </c>
      <c r="G12" s="739">
        <f>N12+U12+AB12</f>
        <v>23108</v>
      </c>
      <c r="H12" s="231">
        <f>G12/$D12*100</f>
        <v>33.561842793237666</v>
      </c>
      <c r="I12" s="227"/>
      <c r="J12" s="228">
        <f>L12+N12</f>
        <v>16635</v>
      </c>
      <c r="K12" s="751">
        <f>J12/$D12*100</f>
        <v>24.160518212978563</v>
      </c>
      <c r="L12" s="745">
        <v>7261</v>
      </c>
      <c r="M12" s="748">
        <v>43.648932972648034</v>
      </c>
      <c r="N12" s="745">
        <v>9374</v>
      </c>
      <c r="O12" s="229">
        <v>56.351067027351966</v>
      </c>
      <c r="P12" s="227"/>
      <c r="Q12" s="228">
        <v>17979</v>
      </c>
      <c r="R12" s="751">
        <v>26.112531226398652</v>
      </c>
      <c r="S12" s="745">
        <v>13421</v>
      </c>
      <c r="T12" s="748">
        <v>74.648200678569438</v>
      </c>
      <c r="U12" s="745">
        <v>4558</v>
      </c>
      <c r="V12" s="229">
        <v>25.351799321430558</v>
      </c>
      <c r="W12" s="227"/>
      <c r="X12" s="228">
        <v>34238</v>
      </c>
      <c r="Y12" s="751">
        <v>49.726950560622782</v>
      </c>
      <c r="Z12" s="745">
        <v>25062</v>
      </c>
      <c r="AA12" s="748">
        <v>73.199369122028159</v>
      </c>
      <c r="AB12" s="745">
        <v>9176</v>
      </c>
      <c r="AC12" s="229">
        <f t="shared" ref="AC12:AC29" si="0">AB12/$X12*100</f>
        <v>26.800630877971841</v>
      </c>
      <c r="AD12" s="576"/>
      <c r="AE12" s="306"/>
      <c r="AF12" s="306"/>
      <c r="AG12" s="306"/>
      <c r="AH12" s="307"/>
      <c r="AI12" s="437"/>
      <c r="AJ12" s="232"/>
      <c r="AK12" s="306"/>
      <c r="AL12" s="306"/>
      <c r="AM12" s="306"/>
      <c r="AN12" s="307"/>
      <c r="AO12" s="437"/>
      <c r="AQ12" s="306"/>
      <c r="AR12" s="306"/>
      <c r="AS12" s="306"/>
      <c r="AT12" s="307"/>
      <c r="AU12" s="437"/>
      <c r="AW12" s="306"/>
      <c r="AX12" s="306"/>
      <c r="AY12" s="306"/>
      <c r="AZ12" s="307"/>
      <c r="BA12" s="437"/>
    </row>
    <row r="13" spans="1:53" s="233" customFormat="1" ht="18" customHeight="1" x14ac:dyDescent="0.15">
      <c r="A13" s="225"/>
      <c r="B13" s="234" t="s">
        <v>10</v>
      </c>
      <c r="C13" s="227"/>
      <c r="D13" s="757">
        <f t="shared" ref="D13:D29" si="1">J13+Q13+X13</f>
        <v>11898</v>
      </c>
      <c r="E13" s="740">
        <f t="shared" ref="E13:E29" si="2">L13+S13+Z13</f>
        <v>7700</v>
      </c>
      <c r="F13" s="578">
        <f t="shared" ref="F13:H29" si="3">E13/$D13*100</f>
        <v>64.716759119179684</v>
      </c>
      <c r="G13" s="740">
        <f t="shared" ref="G13:G29" si="4">N13+U13+AB13</f>
        <v>4198</v>
      </c>
      <c r="H13" s="238">
        <f t="shared" si="3"/>
        <v>35.283240880820301</v>
      </c>
      <c r="I13" s="227"/>
      <c r="J13" s="235">
        <f t="shared" ref="J13:J29" si="5">L13+N13</f>
        <v>2606</v>
      </c>
      <c r="K13" s="752">
        <f t="shared" ref="K13:K29" si="6">J13/$D13*100</f>
        <v>21.902840813582113</v>
      </c>
      <c r="L13" s="746">
        <v>1158</v>
      </c>
      <c r="M13" s="749">
        <v>44.435917114351497</v>
      </c>
      <c r="N13" s="746">
        <v>1448</v>
      </c>
      <c r="O13" s="236">
        <v>55.564082885648503</v>
      </c>
      <c r="P13" s="227"/>
      <c r="Q13" s="235">
        <v>2612</v>
      </c>
      <c r="R13" s="752">
        <v>21.953269457051604</v>
      </c>
      <c r="S13" s="746">
        <v>1710</v>
      </c>
      <c r="T13" s="749">
        <v>65.467075038284833</v>
      </c>
      <c r="U13" s="746">
        <v>902</v>
      </c>
      <c r="V13" s="236">
        <v>34.53292496171516</v>
      </c>
      <c r="W13" s="227"/>
      <c r="X13" s="235">
        <v>6680</v>
      </c>
      <c r="Y13" s="752">
        <v>56.143889729366279</v>
      </c>
      <c r="Z13" s="746">
        <v>4832</v>
      </c>
      <c r="AA13" s="749">
        <v>72.335329341317362</v>
      </c>
      <c r="AB13" s="746">
        <v>1848</v>
      </c>
      <c r="AC13" s="236">
        <f t="shared" si="0"/>
        <v>27.664670658682631</v>
      </c>
      <c r="AD13" s="576"/>
      <c r="AE13" s="306"/>
      <c r="AF13" s="306"/>
      <c r="AG13" s="306"/>
      <c r="AH13" s="307"/>
      <c r="AI13" s="437"/>
      <c r="AJ13" s="232"/>
      <c r="AK13" s="306"/>
      <c r="AL13" s="306"/>
      <c r="AM13" s="306"/>
      <c r="AN13" s="307"/>
      <c r="AO13" s="437"/>
      <c r="AQ13" s="306"/>
      <c r="AR13" s="306"/>
      <c r="AS13" s="306"/>
      <c r="AT13" s="307"/>
      <c r="AU13" s="437"/>
      <c r="AW13" s="306"/>
      <c r="AX13" s="306"/>
      <c r="AY13" s="306"/>
      <c r="AZ13" s="307"/>
      <c r="BA13" s="437"/>
    </row>
    <row r="14" spans="1:53" s="233" customFormat="1" ht="18" customHeight="1" x14ac:dyDescent="0.15">
      <c r="A14" s="225"/>
      <c r="B14" s="234" t="s">
        <v>40</v>
      </c>
      <c r="C14" s="227"/>
      <c r="D14" s="757">
        <f t="shared" si="1"/>
        <v>11983</v>
      </c>
      <c r="E14" s="740">
        <f t="shared" si="2"/>
        <v>7780</v>
      </c>
      <c r="F14" s="578">
        <f t="shared" si="3"/>
        <v>64.925310857047478</v>
      </c>
      <c r="G14" s="740">
        <f t="shared" si="4"/>
        <v>4203</v>
      </c>
      <c r="H14" s="238">
        <f t="shared" si="3"/>
        <v>35.074689142952515</v>
      </c>
      <c r="I14" s="227"/>
      <c r="J14" s="235">
        <f t="shared" si="5"/>
        <v>2991</v>
      </c>
      <c r="K14" s="752">
        <f t="shared" si="6"/>
        <v>24.960360510723525</v>
      </c>
      <c r="L14" s="746">
        <v>1276</v>
      </c>
      <c r="M14" s="749">
        <v>42.6613172851889</v>
      </c>
      <c r="N14" s="746">
        <v>1715</v>
      </c>
      <c r="O14" s="236">
        <v>57.338682714811092</v>
      </c>
      <c r="P14" s="227"/>
      <c r="Q14" s="235">
        <v>2631</v>
      </c>
      <c r="R14" s="752">
        <v>21.956104481348575</v>
      </c>
      <c r="S14" s="746">
        <v>1640</v>
      </c>
      <c r="T14" s="749">
        <v>62.333713416951731</v>
      </c>
      <c r="U14" s="746">
        <v>991</v>
      </c>
      <c r="V14" s="236">
        <v>37.666286583048269</v>
      </c>
      <c r="W14" s="227"/>
      <c r="X14" s="235">
        <v>6361</v>
      </c>
      <c r="Y14" s="752">
        <v>53.083535007927892</v>
      </c>
      <c r="Z14" s="746">
        <v>4864</v>
      </c>
      <c r="AA14" s="749">
        <v>76.465964470995132</v>
      </c>
      <c r="AB14" s="746">
        <v>1497</v>
      </c>
      <c r="AC14" s="236">
        <f t="shared" si="0"/>
        <v>23.534035529004875</v>
      </c>
      <c r="AD14" s="576"/>
      <c r="AE14" s="306"/>
      <c r="AF14" s="306"/>
      <c r="AG14" s="306"/>
      <c r="AH14" s="307"/>
      <c r="AI14" s="438"/>
      <c r="AJ14" s="232"/>
      <c r="AK14" s="306"/>
      <c r="AL14" s="306"/>
      <c r="AM14" s="306"/>
      <c r="AN14" s="307"/>
      <c r="AO14" s="437"/>
      <c r="AQ14" s="306"/>
      <c r="AR14" s="306"/>
      <c r="AS14" s="306"/>
      <c r="AT14" s="307"/>
      <c r="AU14" s="437"/>
      <c r="AW14" s="306"/>
      <c r="AX14" s="306"/>
      <c r="AY14" s="306"/>
      <c r="AZ14" s="307"/>
      <c r="BA14" s="437"/>
    </row>
    <row r="15" spans="1:53" s="233" customFormat="1" ht="18" customHeight="1" x14ac:dyDescent="0.15">
      <c r="A15" s="225"/>
      <c r="B15" s="234" t="s">
        <v>41</v>
      </c>
      <c r="C15" s="227"/>
      <c r="D15" s="757">
        <f t="shared" si="1"/>
        <v>10288</v>
      </c>
      <c r="E15" s="740">
        <f t="shared" si="2"/>
        <v>6565</v>
      </c>
      <c r="F15" s="578">
        <f t="shared" si="3"/>
        <v>63.812208398133748</v>
      </c>
      <c r="G15" s="740">
        <f t="shared" si="4"/>
        <v>3723</v>
      </c>
      <c r="H15" s="238">
        <f t="shared" si="3"/>
        <v>36.187791601866252</v>
      </c>
      <c r="I15" s="227"/>
      <c r="J15" s="235">
        <f t="shared" si="5"/>
        <v>2725</v>
      </c>
      <c r="K15" s="752">
        <f t="shared" si="6"/>
        <v>26.487169517884912</v>
      </c>
      <c r="L15" s="746">
        <v>1236</v>
      </c>
      <c r="M15" s="749">
        <v>45.357798165137616</v>
      </c>
      <c r="N15" s="746">
        <v>1489</v>
      </c>
      <c r="O15" s="236">
        <v>54.642201834862384</v>
      </c>
      <c r="P15" s="227"/>
      <c r="Q15" s="235">
        <v>2569</v>
      </c>
      <c r="R15" s="752">
        <v>24.970839813374806</v>
      </c>
      <c r="S15" s="746">
        <v>1633</v>
      </c>
      <c r="T15" s="749">
        <v>63.565589723627866</v>
      </c>
      <c r="U15" s="746">
        <v>936</v>
      </c>
      <c r="V15" s="236">
        <v>36.434410276372134</v>
      </c>
      <c r="W15" s="227"/>
      <c r="X15" s="235">
        <v>4994</v>
      </c>
      <c r="Y15" s="752">
        <v>48.541990668740283</v>
      </c>
      <c r="Z15" s="746">
        <v>3696</v>
      </c>
      <c r="AA15" s="749">
        <v>74.008810572687224</v>
      </c>
      <c r="AB15" s="746">
        <v>1298</v>
      </c>
      <c r="AC15" s="236">
        <f t="shared" si="0"/>
        <v>25.991189427312776</v>
      </c>
      <c r="AD15" s="576"/>
      <c r="AE15" s="306"/>
      <c r="AF15" s="306"/>
      <c r="AG15" s="306"/>
      <c r="AH15" s="307"/>
      <c r="AI15" s="437"/>
      <c r="AJ15" s="232"/>
      <c r="AK15" s="306"/>
      <c r="AL15" s="306"/>
      <c r="AM15" s="306"/>
      <c r="AN15" s="307"/>
      <c r="AO15" s="437"/>
      <c r="AQ15" s="306"/>
      <c r="AR15" s="306"/>
      <c r="AS15" s="306"/>
      <c r="AT15" s="307"/>
      <c r="AU15" s="437"/>
      <c r="AW15" s="306"/>
      <c r="AX15" s="306"/>
      <c r="AY15" s="306"/>
      <c r="AZ15" s="307"/>
      <c r="BA15" s="437"/>
    </row>
    <row r="16" spans="1:53" s="233" customFormat="1" ht="18" customHeight="1" x14ac:dyDescent="0.15">
      <c r="A16" s="225"/>
      <c r="B16" s="234" t="s">
        <v>9</v>
      </c>
      <c r="C16" s="227"/>
      <c r="D16" s="757">
        <f t="shared" si="1"/>
        <v>10713</v>
      </c>
      <c r="E16" s="740">
        <f t="shared" si="2"/>
        <v>6222</v>
      </c>
      <c r="F16" s="578">
        <f t="shared" si="3"/>
        <v>58.078969476337164</v>
      </c>
      <c r="G16" s="740">
        <f t="shared" si="4"/>
        <v>4491</v>
      </c>
      <c r="H16" s="238">
        <f t="shared" si="3"/>
        <v>41.921030523662836</v>
      </c>
      <c r="I16" s="227"/>
      <c r="J16" s="235">
        <f t="shared" si="5"/>
        <v>4539</v>
      </c>
      <c r="K16" s="752">
        <f t="shared" si="6"/>
        <v>42.369084290114813</v>
      </c>
      <c r="L16" s="746">
        <v>1878</v>
      </c>
      <c r="M16" s="749">
        <v>41.374752148050234</v>
      </c>
      <c r="N16" s="746">
        <v>2661</v>
      </c>
      <c r="O16" s="236">
        <v>58.625247851949766</v>
      </c>
      <c r="P16" s="227"/>
      <c r="Q16" s="235">
        <v>2358</v>
      </c>
      <c r="R16" s="752">
        <v>22.010641276953237</v>
      </c>
      <c r="S16" s="746">
        <v>1487</v>
      </c>
      <c r="T16" s="749">
        <v>63.061916878710768</v>
      </c>
      <c r="U16" s="746">
        <v>871</v>
      </c>
      <c r="V16" s="236">
        <v>36.938083121289225</v>
      </c>
      <c r="W16" s="227"/>
      <c r="X16" s="235">
        <v>3816</v>
      </c>
      <c r="Y16" s="752">
        <v>35.62027443293195</v>
      </c>
      <c r="Z16" s="746">
        <v>2857</v>
      </c>
      <c r="AA16" s="749">
        <v>74.868972746331238</v>
      </c>
      <c r="AB16" s="746">
        <v>959</v>
      </c>
      <c r="AC16" s="236">
        <f t="shared" si="0"/>
        <v>25.131027253668766</v>
      </c>
      <c r="AD16" s="576"/>
      <c r="AE16" s="306"/>
      <c r="AF16" s="306"/>
      <c r="AG16" s="306"/>
      <c r="AH16" s="307"/>
      <c r="AI16" s="437"/>
      <c r="AJ16" s="232"/>
      <c r="AK16" s="306"/>
      <c r="AL16" s="306"/>
      <c r="AM16" s="306"/>
      <c r="AN16" s="307"/>
      <c r="AO16" s="437"/>
      <c r="AQ16" s="306"/>
      <c r="AR16" s="306"/>
      <c r="AS16" s="306"/>
      <c r="AT16" s="307"/>
      <c r="AU16" s="437"/>
      <c r="AW16" s="306"/>
      <c r="AX16" s="306"/>
      <c r="AY16" s="306"/>
      <c r="AZ16" s="307"/>
      <c r="BA16" s="437"/>
    </row>
    <row r="17" spans="1:53" s="233" customFormat="1" ht="18" customHeight="1" x14ac:dyDescent="0.15">
      <c r="A17" s="225"/>
      <c r="B17" s="234" t="s">
        <v>8</v>
      </c>
      <c r="C17" s="227"/>
      <c r="D17" s="758">
        <f t="shared" si="1"/>
        <v>4107</v>
      </c>
      <c r="E17" s="741">
        <f t="shared" si="2"/>
        <v>2365</v>
      </c>
      <c r="F17" s="579">
        <f t="shared" si="3"/>
        <v>57.584611638665692</v>
      </c>
      <c r="G17" s="741">
        <f t="shared" si="4"/>
        <v>1742</v>
      </c>
      <c r="H17" s="238">
        <f t="shared" si="3"/>
        <v>42.415388361334308</v>
      </c>
      <c r="I17" s="227"/>
      <c r="J17" s="239">
        <f t="shared" si="5"/>
        <v>1289</v>
      </c>
      <c r="K17" s="753">
        <f t="shared" si="6"/>
        <v>31.385439493547601</v>
      </c>
      <c r="L17" s="741">
        <v>542</v>
      </c>
      <c r="M17" s="579">
        <v>42.048099301784333</v>
      </c>
      <c r="N17" s="741">
        <v>747</v>
      </c>
      <c r="O17" s="236">
        <v>57.951900698215674</v>
      </c>
      <c r="P17" s="227"/>
      <c r="Q17" s="239">
        <v>1033</v>
      </c>
      <c r="R17" s="753">
        <v>25.15217920623326</v>
      </c>
      <c r="S17" s="741">
        <v>577</v>
      </c>
      <c r="T17" s="579">
        <v>55.856727976766699</v>
      </c>
      <c r="U17" s="741">
        <v>456</v>
      </c>
      <c r="V17" s="236">
        <v>44.143272023233301</v>
      </c>
      <c r="W17" s="227"/>
      <c r="X17" s="239">
        <v>1785</v>
      </c>
      <c r="Y17" s="753">
        <v>43.462381300219135</v>
      </c>
      <c r="Z17" s="741">
        <v>1246</v>
      </c>
      <c r="AA17" s="579">
        <v>69.803921568627445</v>
      </c>
      <c r="AB17" s="741">
        <v>539</v>
      </c>
      <c r="AC17" s="236">
        <f t="shared" si="0"/>
        <v>30.196078431372548</v>
      </c>
      <c r="AD17" s="576"/>
      <c r="AE17" s="306"/>
      <c r="AF17" s="306"/>
      <c r="AG17" s="306"/>
      <c r="AH17" s="307"/>
      <c r="AI17" s="437"/>
      <c r="AJ17" s="232"/>
      <c r="AK17" s="306"/>
      <c r="AL17" s="306"/>
      <c r="AM17" s="306"/>
      <c r="AN17" s="307"/>
      <c r="AO17" s="437"/>
      <c r="AQ17" s="306"/>
      <c r="AR17" s="306"/>
      <c r="AS17" s="306"/>
      <c r="AT17" s="307"/>
      <c r="AU17" s="437"/>
      <c r="AW17" s="306"/>
      <c r="AX17" s="306"/>
      <c r="AY17" s="306"/>
      <c r="AZ17" s="307"/>
      <c r="BA17" s="437"/>
    </row>
    <row r="18" spans="1:53" s="233" customFormat="1" ht="18" customHeight="1" x14ac:dyDescent="0.15">
      <c r="A18" s="225"/>
      <c r="B18" s="234" t="s">
        <v>7</v>
      </c>
      <c r="C18" s="227"/>
      <c r="D18" s="757">
        <f t="shared" si="1"/>
        <v>43097</v>
      </c>
      <c r="E18" s="740">
        <f t="shared" si="2"/>
        <v>26934</v>
      </c>
      <c r="F18" s="578">
        <f t="shared" si="3"/>
        <v>62.49622943592361</v>
      </c>
      <c r="G18" s="740">
        <f t="shared" si="4"/>
        <v>16163</v>
      </c>
      <c r="H18" s="238">
        <f t="shared" si="3"/>
        <v>37.50377056407639</v>
      </c>
      <c r="I18" s="227"/>
      <c r="J18" s="235">
        <f t="shared" si="5"/>
        <v>8431</v>
      </c>
      <c r="K18" s="752">
        <f t="shared" si="6"/>
        <v>19.562846601851639</v>
      </c>
      <c r="L18" s="746">
        <v>3578</v>
      </c>
      <c r="M18" s="749">
        <v>42.438619380856366</v>
      </c>
      <c r="N18" s="746">
        <v>4853</v>
      </c>
      <c r="O18" s="236">
        <v>57.561380619143634</v>
      </c>
      <c r="P18" s="227"/>
      <c r="Q18" s="235">
        <v>8125</v>
      </c>
      <c r="R18" s="752">
        <v>18.852820381929135</v>
      </c>
      <c r="S18" s="746">
        <v>4744</v>
      </c>
      <c r="T18" s="749">
        <v>58.387692307692305</v>
      </c>
      <c r="U18" s="746">
        <v>3381</v>
      </c>
      <c r="V18" s="236">
        <v>41.612307692307695</v>
      </c>
      <c r="W18" s="227"/>
      <c r="X18" s="235">
        <v>26541</v>
      </c>
      <c r="Y18" s="752">
        <v>61.584333016219226</v>
      </c>
      <c r="Z18" s="746">
        <v>18612</v>
      </c>
      <c r="AA18" s="749">
        <v>70.125466259749075</v>
      </c>
      <c r="AB18" s="746">
        <v>7929</v>
      </c>
      <c r="AC18" s="236">
        <f t="shared" si="0"/>
        <v>29.874533740250932</v>
      </c>
      <c r="AD18" s="576"/>
      <c r="AE18" s="306"/>
      <c r="AF18" s="306"/>
      <c r="AG18" s="306"/>
      <c r="AH18" s="307"/>
      <c r="AI18" s="437"/>
      <c r="AJ18" s="232"/>
      <c r="AK18" s="306"/>
      <c r="AL18" s="306"/>
      <c r="AM18" s="306"/>
      <c r="AN18" s="307"/>
      <c r="AO18" s="437"/>
      <c r="AQ18" s="306"/>
      <c r="AR18" s="306"/>
      <c r="AS18" s="306"/>
      <c r="AT18" s="307"/>
      <c r="AU18" s="437"/>
      <c r="AW18" s="306"/>
      <c r="AX18" s="306"/>
      <c r="AY18" s="306"/>
      <c r="AZ18" s="307"/>
      <c r="BA18" s="437"/>
    </row>
    <row r="19" spans="1:53" s="233" customFormat="1" ht="18" customHeight="1" x14ac:dyDescent="0.15">
      <c r="A19" s="225"/>
      <c r="B19" s="234" t="s">
        <v>43</v>
      </c>
      <c r="C19" s="227"/>
      <c r="D19" s="757">
        <f t="shared" si="1"/>
        <v>24514</v>
      </c>
      <c r="E19" s="740">
        <f t="shared" si="2"/>
        <v>16249</v>
      </c>
      <c r="F19" s="578">
        <f t="shared" si="3"/>
        <v>66.284572081259682</v>
      </c>
      <c r="G19" s="740">
        <f t="shared" si="4"/>
        <v>8265</v>
      </c>
      <c r="H19" s="238">
        <f t="shared" si="3"/>
        <v>33.715427918740311</v>
      </c>
      <c r="I19" s="227"/>
      <c r="J19" s="235">
        <f t="shared" si="5"/>
        <v>4657</v>
      </c>
      <c r="K19" s="752">
        <f t="shared" si="6"/>
        <v>18.997307660928449</v>
      </c>
      <c r="L19" s="746">
        <v>2007</v>
      </c>
      <c r="M19" s="749">
        <v>43.096414000429462</v>
      </c>
      <c r="N19" s="746">
        <v>2650</v>
      </c>
      <c r="O19" s="236">
        <v>56.903585999570538</v>
      </c>
      <c r="P19" s="227"/>
      <c r="Q19" s="235">
        <v>4985</v>
      </c>
      <c r="R19" s="752">
        <v>20.335318593456801</v>
      </c>
      <c r="S19" s="746">
        <v>3431</v>
      </c>
      <c r="T19" s="749">
        <v>68.826479438314948</v>
      </c>
      <c r="U19" s="746">
        <v>1554</v>
      </c>
      <c r="V19" s="236">
        <v>31.173520561685052</v>
      </c>
      <c r="W19" s="227"/>
      <c r="X19" s="235">
        <v>14872</v>
      </c>
      <c r="Y19" s="752">
        <v>60.667373745614753</v>
      </c>
      <c r="Z19" s="746">
        <v>10811</v>
      </c>
      <c r="AA19" s="749">
        <v>72.693652501344815</v>
      </c>
      <c r="AB19" s="746">
        <v>4061</v>
      </c>
      <c r="AC19" s="236">
        <f t="shared" si="0"/>
        <v>27.306347498655192</v>
      </c>
      <c r="AD19" s="576"/>
      <c r="AE19" s="306"/>
      <c r="AF19" s="306"/>
      <c r="AG19" s="306"/>
      <c r="AH19" s="307"/>
      <c r="AI19" s="437"/>
      <c r="AJ19" s="232"/>
      <c r="AK19" s="306"/>
      <c r="AL19" s="306"/>
      <c r="AM19" s="306"/>
      <c r="AN19" s="307"/>
      <c r="AO19" s="437"/>
      <c r="AQ19" s="306"/>
      <c r="AR19" s="306"/>
      <c r="AS19" s="306"/>
      <c r="AT19" s="307"/>
      <c r="AU19" s="437"/>
      <c r="AW19" s="306"/>
      <c r="AX19" s="306"/>
      <c r="AY19" s="306"/>
      <c r="AZ19" s="307"/>
      <c r="BA19" s="437"/>
    </row>
    <row r="20" spans="1:53" s="233" customFormat="1" ht="18" customHeight="1" x14ac:dyDescent="0.15">
      <c r="A20" s="225"/>
      <c r="B20" s="234" t="s">
        <v>44</v>
      </c>
      <c r="C20" s="227"/>
      <c r="D20" s="757">
        <f t="shared" si="1"/>
        <v>67726</v>
      </c>
      <c r="E20" s="740">
        <f t="shared" si="2"/>
        <v>42832</v>
      </c>
      <c r="F20" s="578">
        <f t="shared" si="3"/>
        <v>63.243067654962651</v>
      </c>
      <c r="G20" s="740">
        <f t="shared" si="4"/>
        <v>24894</v>
      </c>
      <c r="H20" s="238">
        <f t="shared" si="3"/>
        <v>36.756932345037356</v>
      </c>
      <c r="I20" s="227"/>
      <c r="J20" s="235">
        <f t="shared" si="5"/>
        <v>20635</v>
      </c>
      <c r="K20" s="752">
        <f t="shared" si="6"/>
        <v>30.468357794643119</v>
      </c>
      <c r="L20" s="746">
        <v>9308</v>
      </c>
      <c r="M20" s="749">
        <v>45.10782650835958</v>
      </c>
      <c r="N20" s="746">
        <v>11327</v>
      </c>
      <c r="O20" s="236">
        <v>54.89217349164042</v>
      </c>
      <c r="P20" s="227"/>
      <c r="Q20" s="235">
        <v>15994</v>
      </c>
      <c r="R20" s="752">
        <v>23.615745799249918</v>
      </c>
      <c r="S20" s="746">
        <v>10515</v>
      </c>
      <c r="T20" s="749">
        <v>65.743403776416159</v>
      </c>
      <c r="U20" s="746">
        <v>5479</v>
      </c>
      <c r="V20" s="236">
        <v>34.256596223583848</v>
      </c>
      <c r="W20" s="227"/>
      <c r="X20" s="235">
        <v>31097</v>
      </c>
      <c r="Y20" s="752">
        <v>45.91589640610696</v>
      </c>
      <c r="Z20" s="746">
        <v>23009</v>
      </c>
      <c r="AA20" s="749">
        <v>73.99106023089044</v>
      </c>
      <c r="AB20" s="746">
        <v>8088</v>
      </c>
      <c r="AC20" s="236">
        <f t="shared" si="0"/>
        <v>26.008939769109563</v>
      </c>
      <c r="AD20" s="576"/>
      <c r="AE20" s="306"/>
      <c r="AF20" s="306"/>
      <c r="AG20" s="306"/>
      <c r="AH20" s="307"/>
      <c r="AI20" s="437"/>
      <c r="AJ20" s="232"/>
      <c r="AK20" s="306"/>
      <c r="AL20" s="306"/>
      <c r="AM20" s="306"/>
      <c r="AN20" s="307"/>
      <c r="AO20" s="437"/>
      <c r="AQ20" s="306"/>
      <c r="AR20" s="306"/>
      <c r="AS20" s="306"/>
      <c r="AT20" s="307"/>
      <c r="AU20" s="437"/>
      <c r="AW20" s="306"/>
      <c r="AX20" s="306"/>
      <c r="AY20" s="306"/>
      <c r="AZ20" s="307"/>
      <c r="BA20" s="437"/>
    </row>
    <row r="21" spans="1:53" s="233" customFormat="1" ht="18" customHeight="1" x14ac:dyDescent="0.15">
      <c r="A21" s="225"/>
      <c r="B21" s="234" t="s">
        <v>6</v>
      </c>
      <c r="C21" s="227"/>
      <c r="D21" s="757">
        <f t="shared" si="1"/>
        <v>42987</v>
      </c>
      <c r="E21" s="740">
        <f t="shared" si="2"/>
        <v>26113</v>
      </c>
      <c r="F21" s="578">
        <f t="shared" si="3"/>
        <v>60.746272128783119</v>
      </c>
      <c r="G21" s="740">
        <f t="shared" si="4"/>
        <v>16874</v>
      </c>
      <c r="H21" s="238">
        <f t="shared" si="3"/>
        <v>39.253727871216881</v>
      </c>
      <c r="I21" s="227"/>
      <c r="J21" s="235">
        <f t="shared" si="5"/>
        <v>13696</v>
      </c>
      <c r="K21" s="752">
        <f t="shared" si="6"/>
        <v>31.860795124107288</v>
      </c>
      <c r="L21" s="746">
        <v>5351</v>
      </c>
      <c r="M21" s="749">
        <v>39.069801401869157</v>
      </c>
      <c r="N21" s="746">
        <v>8345</v>
      </c>
      <c r="O21" s="236">
        <v>60.930198598130836</v>
      </c>
      <c r="P21" s="227"/>
      <c r="Q21" s="235">
        <v>9725</v>
      </c>
      <c r="R21" s="752">
        <v>22.623118617256381</v>
      </c>
      <c r="S21" s="746">
        <v>6365</v>
      </c>
      <c r="T21" s="749">
        <v>65.449871465295629</v>
      </c>
      <c r="U21" s="746">
        <v>3360</v>
      </c>
      <c r="V21" s="236">
        <v>34.550128534704371</v>
      </c>
      <c r="W21" s="227"/>
      <c r="X21" s="235">
        <v>19566</v>
      </c>
      <c r="Y21" s="752">
        <v>45.516086258636335</v>
      </c>
      <c r="Z21" s="746">
        <v>14397</v>
      </c>
      <c r="AA21" s="749">
        <v>73.581723397730755</v>
      </c>
      <c r="AB21" s="746">
        <v>5169</v>
      </c>
      <c r="AC21" s="236">
        <f t="shared" si="0"/>
        <v>26.418276602269241</v>
      </c>
      <c r="AD21" s="576"/>
      <c r="AE21" s="306"/>
      <c r="AF21" s="306"/>
      <c r="AG21" s="306"/>
      <c r="AH21" s="307"/>
      <c r="AI21" s="438"/>
      <c r="AJ21" s="232"/>
      <c r="AK21" s="306"/>
      <c r="AL21" s="306"/>
      <c r="AM21" s="306"/>
      <c r="AN21" s="307"/>
      <c r="AO21" s="437"/>
      <c r="AQ21" s="306"/>
      <c r="AR21" s="306"/>
      <c r="AS21" s="306"/>
      <c r="AT21" s="307"/>
      <c r="AU21" s="437"/>
      <c r="AW21" s="306"/>
      <c r="AX21" s="306"/>
      <c r="AY21" s="306"/>
      <c r="AZ21" s="307"/>
      <c r="BA21" s="437"/>
    </row>
    <row r="22" spans="1:53" s="233" customFormat="1" ht="18" customHeight="1" x14ac:dyDescent="0.15">
      <c r="A22" s="225"/>
      <c r="B22" s="234" t="s">
        <v>5</v>
      </c>
      <c r="C22" s="227"/>
      <c r="D22" s="757">
        <f t="shared" si="1"/>
        <v>10402</v>
      </c>
      <c r="E22" s="740">
        <f t="shared" si="2"/>
        <v>6666</v>
      </c>
      <c r="F22" s="578">
        <f t="shared" si="3"/>
        <v>64.083830032686024</v>
      </c>
      <c r="G22" s="740">
        <f t="shared" si="4"/>
        <v>3736</v>
      </c>
      <c r="H22" s="238">
        <f t="shared" si="3"/>
        <v>35.916169967313976</v>
      </c>
      <c r="I22" s="227"/>
      <c r="J22" s="235">
        <f t="shared" si="5"/>
        <v>2771</v>
      </c>
      <c r="K22" s="752">
        <f t="shared" si="6"/>
        <v>26.639107863872329</v>
      </c>
      <c r="L22" s="746">
        <v>1206</v>
      </c>
      <c r="M22" s="749">
        <v>43.522194153735114</v>
      </c>
      <c r="N22" s="746">
        <v>1565</v>
      </c>
      <c r="O22" s="236">
        <v>56.477805846264886</v>
      </c>
      <c r="P22" s="227"/>
      <c r="Q22" s="235">
        <v>2316</v>
      </c>
      <c r="R22" s="752">
        <v>22.26494904825995</v>
      </c>
      <c r="S22" s="746">
        <v>1590</v>
      </c>
      <c r="T22" s="749">
        <v>68.652849740932638</v>
      </c>
      <c r="U22" s="746">
        <v>726</v>
      </c>
      <c r="V22" s="236">
        <v>31.347150259067359</v>
      </c>
      <c r="W22" s="227"/>
      <c r="X22" s="235">
        <v>5315</v>
      </c>
      <c r="Y22" s="752">
        <v>51.09594308786771</v>
      </c>
      <c r="Z22" s="746">
        <v>3870</v>
      </c>
      <c r="AA22" s="749">
        <v>72.812793979303862</v>
      </c>
      <c r="AB22" s="746">
        <v>1445</v>
      </c>
      <c r="AC22" s="236">
        <f t="shared" si="0"/>
        <v>27.187206020696141</v>
      </c>
      <c r="AD22" s="576"/>
      <c r="AE22" s="306"/>
      <c r="AF22" s="306"/>
      <c r="AG22" s="306"/>
      <c r="AH22" s="307"/>
      <c r="AI22" s="437"/>
      <c r="AJ22" s="232"/>
      <c r="AK22" s="306"/>
      <c r="AL22" s="306"/>
      <c r="AM22" s="306"/>
      <c r="AN22" s="307"/>
      <c r="AO22" s="437"/>
      <c r="AQ22" s="306"/>
      <c r="AR22" s="306"/>
      <c r="AS22" s="306"/>
      <c r="AT22" s="307"/>
      <c r="AU22" s="437"/>
      <c r="AW22" s="306"/>
      <c r="AX22" s="306"/>
      <c r="AY22" s="306"/>
      <c r="AZ22" s="307"/>
      <c r="BA22" s="437"/>
    </row>
    <row r="23" spans="1:53" s="233" customFormat="1" ht="18" customHeight="1" x14ac:dyDescent="0.15">
      <c r="A23" s="225"/>
      <c r="B23" s="234" t="s">
        <v>38</v>
      </c>
      <c r="C23" s="227"/>
      <c r="D23" s="757">
        <f t="shared" si="1"/>
        <v>20582</v>
      </c>
      <c r="E23" s="740">
        <f t="shared" si="2"/>
        <v>12496</v>
      </c>
      <c r="F23" s="578">
        <f t="shared" si="3"/>
        <v>60.713244582645032</v>
      </c>
      <c r="G23" s="740">
        <f t="shared" si="4"/>
        <v>8086</v>
      </c>
      <c r="H23" s="238">
        <f t="shared" si="3"/>
        <v>39.286755417354968</v>
      </c>
      <c r="I23" s="227"/>
      <c r="J23" s="235">
        <f t="shared" si="5"/>
        <v>6661</v>
      </c>
      <c r="K23" s="752">
        <f t="shared" si="6"/>
        <v>32.363230006802056</v>
      </c>
      <c r="L23" s="746">
        <v>2527</v>
      </c>
      <c r="M23" s="749">
        <v>37.937246659660708</v>
      </c>
      <c r="N23" s="746">
        <v>4134</v>
      </c>
      <c r="O23" s="236">
        <v>62.062753340339292</v>
      </c>
      <c r="P23" s="227"/>
      <c r="Q23" s="235">
        <v>3844</v>
      </c>
      <c r="R23" s="752">
        <v>18.676513458361676</v>
      </c>
      <c r="S23" s="746">
        <v>2414</v>
      </c>
      <c r="T23" s="749">
        <v>62.799167533818931</v>
      </c>
      <c r="U23" s="746">
        <v>1430</v>
      </c>
      <c r="V23" s="236">
        <v>37.200832466181062</v>
      </c>
      <c r="W23" s="227"/>
      <c r="X23" s="235">
        <v>10077</v>
      </c>
      <c r="Y23" s="752">
        <v>48.960256534836269</v>
      </c>
      <c r="Z23" s="746">
        <v>7555</v>
      </c>
      <c r="AA23" s="749">
        <v>74.972710131983717</v>
      </c>
      <c r="AB23" s="746">
        <v>2522</v>
      </c>
      <c r="AC23" s="236">
        <f t="shared" si="0"/>
        <v>25.027289868016272</v>
      </c>
      <c r="AD23" s="576"/>
      <c r="AE23" s="306"/>
      <c r="AF23" s="306"/>
      <c r="AG23" s="306"/>
      <c r="AH23" s="307"/>
      <c r="AI23" s="437"/>
      <c r="AJ23" s="232"/>
      <c r="AK23" s="306"/>
      <c r="AL23" s="306"/>
      <c r="AM23" s="306"/>
      <c r="AN23" s="307"/>
      <c r="AO23" s="437"/>
      <c r="AQ23" s="306"/>
      <c r="AR23" s="306"/>
      <c r="AS23" s="306"/>
      <c r="AT23" s="307"/>
      <c r="AU23" s="437"/>
      <c r="AW23" s="306"/>
      <c r="AX23" s="306"/>
      <c r="AY23" s="306"/>
      <c r="AZ23" s="307"/>
      <c r="BA23" s="437"/>
    </row>
    <row r="24" spans="1:53" s="233" customFormat="1" ht="18" customHeight="1" x14ac:dyDescent="0.15">
      <c r="A24" s="225"/>
      <c r="B24" s="234" t="s">
        <v>45</v>
      </c>
      <c r="C24" s="227"/>
      <c r="D24" s="757">
        <f t="shared" si="1"/>
        <v>46286</v>
      </c>
      <c r="E24" s="740">
        <f t="shared" si="2"/>
        <v>31171</v>
      </c>
      <c r="F24" s="578">
        <f t="shared" si="3"/>
        <v>67.344337380633462</v>
      </c>
      <c r="G24" s="740">
        <f t="shared" si="4"/>
        <v>15115</v>
      </c>
      <c r="H24" s="238">
        <f t="shared" si="3"/>
        <v>32.655662619366552</v>
      </c>
      <c r="I24" s="227"/>
      <c r="J24" s="235">
        <f t="shared" si="5"/>
        <v>11471</v>
      </c>
      <c r="K24" s="752">
        <f t="shared" si="6"/>
        <v>24.782871710668452</v>
      </c>
      <c r="L24" s="746">
        <v>5375</v>
      </c>
      <c r="M24" s="749">
        <v>46.857292302327608</v>
      </c>
      <c r="N24" s="746">
        <v>6096</v>
      </c>
      <c r="O24" s="236">
        <v>53.142707697672385</v>
      </c>
      <c r="P24" s="227"/>
      <c r="Q24" s="235">
        <v>9597</v>
      </c>
      <c r="R24" s="752">
        <v>20.734131270794627</v>
      </c>
      <c r="S24" s="746">
        <v>6736</v>
      </c>
      <c r="T24" s="749">
        <v>70.188600604355528</v>
      </c>
      <c r="U24" s="746">
        <v>2861</v>
      </c>
      <c r="V24" s="236">
        <v>29.811399395644472</v>
      </c>
      <c r="W24" s="227"/>
      <c r="X24" s="235">
        <v>25218</v>
      </c>
      <c r="Y24" s="752">
        <v>54.482997018536928</v>
      </c>
      <c r="Z24" s="746">
        <v>19060</v>
      </c>
      <c r="AA24" s="749">
        <v>75.580934253311128</v>
      </c>
      <c r="AB24" s="746">
        <v>6158</v>
      </c>
      <c r="AC24" s="236">
        <f t="shared" si="0"/>
        <v>24.419065746688872</v>
      </c>
      <c r="AD24" s="576"/>
      <c r="AE24" s="306"/>
      <c r="AF24" s="306"/>
      <c r="AG24" s="306"/>
      <c r="AH24" s="307"/>
      <c r="AI24" s="437"/>
      <c r="AJ24" s="232"/>
      <c r="AK24" s="306"/>
      <c r="AL24" s="306"/>
      <c r="AM24" s="306"/>
      <c r="AN24" s="307"/>
      <c r="AO24" s="437"/>
      <c r="AQ24" s="306"/>
      <c r="AR24" s="306"/>
      <c r="AS24" s="306"/>
      <c r="AT24" s="307"/>
      <c r="AU24" s="437"/>
      <c r="AW24" s="306"/>
      <c r="AX24" s="306"/>
      <c r="AY24" s="306"/>
      <c r="AZ24" s="307"/>
      <c r="BA24" s="437"/>
    </row>
    <row r="25" spans="1:53" s="241" customFormat="1" ht="18" customHeight="1" x14ac:dyDescent="0.15">
      <c r="A25" s="240"/>
      <c r="B25" s="234" t="s">
        <v>46</v>
      </c>
      <c r="C25" s="227"/>
      <c r="D25" s="757">
        <f t="shared" si="1"/>
        <v>9932</v>
      </c>
      <c r="E25" s="740">
        <f t="shared" si="2"/>
        <v>6489</v>
      </c>
      <c r="F25" s="578">
        <f t="shared" si="3"/>
        <v>65.334273056786145</v>
      </c>
      <c r="G25" s="740">
        <f t="shared" si="4"/>
        <v>3443</v>
      </c>
      <c r="H25" s="238">
        <f t="shared" si="3"/>
        <v>34.665726943213855</v>
      </c>
      <c r="I25" s="227"/>
      <c r="J25" s="235">
        <f t="shared" si="5"/>
        <v>2872</v>
      </c>
      <c r="K25" s="752">
        <f t="shared" si="6"/>
        <v>28.91663310511478</v>
      </c>
      <c r="L25" s="746">
        <v>1188</v>
      </c>
      <c r="M25" s="749">
        <v>41.364902506963794</v>
      </c>
      <c r="N25" s="746">
        <v>1684</v>
      </c>
      <c r="O25" s="236">
        <v>58.635097493036213</v>
      </c>
      <c r="P25" s="227"/>
      <c r="Q25" s="235">
        <v>2479</v>
      </c>
      <c r="R25" s="752">
        <v>24.95972613773661</v>
      </c>
      <c r="S25" s="746">
        <v>1820</v>
      </c>
      <c r="T25" s="749">
        <v>73.41670028237192</v>
      </c>
      <c r="U25" s="746">
        <v>659</v>
      </c>
      <c r="V25" s="236">
        <v>26.58329971762808</v>
      </c>
      <c r="W25" s="227"/>
      <c r="X25" s="235">
        <v>4581</v>
      </c>
      <c r="Y25" s="752">
        <v>46.123640757148607</v>
      </c>
      <c r="Z25" s="746">
        <v>3481</v>
      </c>
      <c r="AA25" s="749">
        <v>75.987775594848287</v>
      </c>
      <c r="AB25" s="746">
        <v>1100</v>
      </c>
      <c r="AC25" s="236">
        <f t="shared" si="0"/>
        <v>24.012224405151713</v>
      </c>
      <c r="AD25" s="576"/>
      <c r="AE25" s="306"/>
      <c r="AF25" s="306"/>
      <c r="AG25" s="306"/>
      <c r="AH25" s="307"/>
      <c r="AI25" s="437"/>
      <c r="AJ25" s="232"/>
      <c r="AK25" s="306"/>
      <c r="AL25" s="306"/>
      <c r="AM25" s="306"/>
      <c r="AN25" s="307"/>
      <c r="AO25" s="437"/>
      <c r="AQ25" s="306"/>
      <c r="AR25" s="306"/>
      <c r="AS25" s="306"/>
      <c r="AT25" s="307"/>
      <c r="AU25" s="437"/>
      <c r="AW25" s="306"/>
      <c r="AX25" s="306"/>
      <c r="AY25" s="306"/>
      <c r="AZ25" s="307"/>
      <c r="BA25" s="437"/>
    </row>
    <row r="26" spans="1:53" s="233" customFormat="1" ht="18" customHeight="1" x14ac:dyDescent="0.15">
      <c r="B26" s="234" t="s">
        <v>47</v>
      </c>
      <c r="C26" s="227"/>
      <c r="D26" s="759">
        <f t="shared" si="1"/>
        <v>5995</v>
      </c>
      <c r="E26" s="742">
        <f t="shared" si="2"/>
        <v>3682</v>
      </c>
      <c r="F26" s="580">
        <f t="shared" si="3"/>
        <v>61.417848206839032</v>
      </c>
      <c r="G26" s="742">
        <f t="shared" si="4"/>
        <v>2313</v>
      </c>
      <c r="H26" s="238">
        <f t="shared" si="3"/>
        <v>38.582151793160968</v>
      </c>
      <c r="I26" s="227"/>
      <c r="J26" s="239">
        <f t="shared" si="5"/>
        <v>1502</v>
      </c>
      <c r="K26" s="753">
        <f t="shared" si="6"/>
        <v>25.054211843202665</v>
      </c>
      <c r="L26" s="741">
        <v>615</v>
      </c>
      <c r="M26" s="579">
        <v>40.945406125166443</v>
      </c>
      <c r="N26" s="741">
        <v>887</v>
      </c>
      <c r="O26" s="236">
        <v>59.05459387483355</v>
      </c>
      <c r="P26" s="227"/>
      <c r="Q26" s="239">
        <v>1195</v>
      </c>
      <c r="R26" s="753">
        <v>19.933277731442871</v>
      </c>
      <c r="S26" s="741">
        <v>682</v>
      </c>
      <c r="T26" s="579">
        <v>57.071129707112966</v>
      </c>
      <c r="U26" s="741">
        <v>513</v>
      </c>
      <c r="V26" s="236">
        <v>42.928870292887026</v>
      </c>
      <c r="W26" s="227"/>
      <c r="X26" s="239">
        <v>3298</v>
      </c>
      <c r="Y26" s="753">
        <v>55.012510425354463</v>
      </c>
      <c r="Z26" s="741">
        <v>2385</v>
      </c>
      <c r="AA26" s="579">
        <v>72.316555488174643</v>
      </c>
      <c r="AB26" s="741">
        <v>913</v>
      </c>
      <c r="AC26" s="236">
        <f t="shared" si="0"/>
        <v>27.68344451182535</v>
      </c>
      <c r="AD26" s="576"/>
      <c r="AE26" s="306"/>
      <c r="AF26" s="306"/>
      <c r="AG26" s="306"/>
      <c r="AH26" s="307"/>
      <c r="AI26" s="437"/>
      <c r="AJ26" s="232"/>
      <c r="AK26" s="306"/>
      <c r="AL26" s="306"/>
      <c r="AM26" s="306"/>
      <c r="AN26" s="307"/>
      <c r="AO26" s="437"/>
      <c r="AQ26" s="306"/>
      <c r="AR26" s="306"/>
      <c r="AS26" s="306"/>
      <c r="AT26" s="307"/>
      <c r="AU26" s="437"/>
      <c r="AW26" s="306"/>
      <c r="AX26" s="306"/>
      <c r="AY26" s="306"/>
      <c r="AZ26" s="307"/>
      <c r="BA26" s="437"/>
    </row>
    <row r="27" spans="1:53" s="233" customFormat="1" ht="18" customHeight="1" x14ac:dyDescent="0.15">
      <c r="B27" s="234" t="s">
        <v>48</v>
      </c>
      <c r="C27" s="227"/>
      <c r="D27" s="759">
        <f t="shared" si="1"/>
        <v>26229</v>
      </c>
      <c r="E27" s="742">
        <f t="shared" si="2"/>
        <v>15809</v>
      </c>
      <c r="F27" s="580">
        <f t="shared" si="3"/>
        <v>60.272980288993097</v>
      </c>
      <c r="G27" s="742">
        <f t="shared" si="4"/>
        <v>10420</v>
      </c>
      <c r="H27" s="238">
        <f t="shared" si="3"/>
        <v>39.727019711006903</v>
      </c>
      <c r="I27" s="227"/>
      <c r="J27" s="239">
        <f t="shared" si="5"/>
        <v>7634</v>
      </c>
      <c r="K27" s="753">
        <f t="shared" si="6"/>
        <v>29.105188913035189</v>
      </c>
      <c r="L27" s="741">
        <v>3010</v>
      </c>
      <c r="M27" s="579">
        <v>39.428870840974589</v>
      </c>
      <c r="N27" s="741">
        <v>4624</v>
      </c>
      <c r="O27" s="236">
        <v>60.571129159025418</v>
      </c>
      <c r="P27" s="227"/>
      <c r="Q27" s="239">
        <v>5239</v>
      </c>
      <c r="R27" s="753">
        <v>19.97407449769339</v>
      </c>
      <c r="S27" s="741">
        <v>3090</v>
      </c>
      <c r="T27" s="579">
        <v>58.980721511738878</v>
      </c>
      <c r="U27" s="741">
        <v>2149</v>
      </c>
      <c r="V27" s="236">
        <v>41.019278488261115</v>
      </c>
      <c r="W27" s="227"/>
      <c r="X27" s="239">
        <v>13356</v>
      </c>
      <c r="Y27" s="753">
        <v>50.920736589271421</v>
      </c>
      <c r="Z27" s="741">
        <v>9709</v>
      </c>
      <c r="AA27" s="579">
        <v>72.69392033542978</v>
      </c>
      <c r="AB27" s="741">
        <v>3647</v>
      </c>
      <c r="AC27" s="236">
        <f t="shared" si="0"/>
        <v>27.30607966457023</v>
      </c>
      <c r="AD27" s="576"/>
      <c r="AE27" s="306"/>
      <c r="AF27" s="306"/>
      <c r="AG27" s="306"/>
      <c r="AH27" s="307"/>
      <c r="AI27" s="438"/>
      <c r="AJ27" s="232"/>
      <c r="AK27" s="306"/>
      <c r="AL27" s="306"/>
      <c r="AM27" s="306"/>
      <c r="AN27" s="307"/>
      <c r="AO27" s="437"/>
      <c r="AQ27" s="306"/>
      <c r="AR27" s="306"/>
      <c r="AS27" s="306"/>
      <c r="AT27" s="307"/>
      <c r="AU27" s="437"/>
      <c r="AW27" s="306"/>
      <c r="AX27" s="306"/>
      <c r="AY27" s="306"/>
      <c r="AZ27" s="307"/>
      <c r="BA27" s="437"/>
    </row>
    <row r="28" spans="1:53" s="233" customFormat="1" ht="18" customHeight="1" x14ac:dyDescent="0.15">
      <c r="B28" s="234" t="s">
        <v>49</v>
      </c>
      <c r="C28" s="227"/>
      <c r="D28" s="759">
        <f t="shared" si="1"/>
        <v>2521</v>
      </c>
      <c r="E28" s="742">
        <f t="shared" si="2"/>
        <v>1748</v>
      </c>
      <c r="F28" s="580">
        <f t="shared" si="3"/>
        <v>69.337564458548201</v>
      </c>
      <c r="G28" s="742">
        <f t="shared" si="4"/>
        <v>773</v>
      </c>
      <c r="H28" s="244">
        <f t="shared" si="3"/>
        <v>30.662435541451806</v>
      </c>
      <c r="I28" s="227"/>
      <c r="J28" s="239">
        <f t="shared" si="5"/>
        <v>338</v>
      </c>
      <c r="K28" s="753">
        <f t="shared" si="6"/>
        <v>13.407378024593417</v>
      </c>
      <c r="L28" s="741">
        <v>152</v>
      </c>
      <c r="M28" s="579">
        <v>44.970414201183431</v>
      </c>
      <c r="N28" s="741">
        <v>186</v>
      </c>
      <c r="O28" s="243">
        <v>55.029585798816569</v>
      </c>
      <c r="P28" s="227"/>
      <c r="Q28" s="239">
        <v>528</v>
      </c>
      <c r="R28" s="753">
        <v>20.944069813566045</v>
      </c>
      <c r="S28" s="741">
        <v>352</v>
      </c>
      <c r="T28" s="579">
        <v>66.666666666666657</v>
      </c>
      <c r="U28" s="741">
        <v>176</v>
      </c>
      <c r="V28" s="243">
        <v>33.333333333333329</v>
      </c>
      <c r="W28" s="227"/>
      <c r="X28" s="239">
        <v>1655</v>
      </c>
      <c r="Y28" s="753">
        <v>65.648552161840541</v>
      </c>
      <c r="Z28" s="741">
        <v>1244</v>
      </c>
      <c r="AA28" s="579">
        <v>75.166163141993962</v>
      </c>
      <c r="AB28" s="741">
        <v>411</v>
      </c>
      <c r="AC28" s="243">
        <f t="shared" si="0"/>
        <v>24.833836858006041</v>
      </c>
      <c r="AD28" s="576"/>
      <c r="AE28" s="306"/>
      <c r="AF28" s="306"/>
      <c r="AG28" s="306"/>
      <c r="AH28" s="307"/>
      <c r="AI28" s="437"/>
      <c r="AJ28" s="232"/>
      <c r="AK28" s="306"/>
      <c r="AL28" s="306"/>
      <c r="AM28" s="306"/>
      <c r="AN28" s="307"/>
      <c r="AO28" s="437"/>
      <c r="AQ28" s="306"/>
      <c r="AR28" s="306"/>
      <c r="AS28" s="306"/>
      <c r="AT28" s="307"/>
      <c r="AU28" s="437"/>
      <c r="AW28" s="306"/>
      <c r="AX28" s="306"/>
      <c r="AY28" s="306"/>
      <c r="AZ28" s="307"/>
      <c r="BA28" s="437"/>
    </row>
    <row r="29" spans="1:53" s="233" customFormat="1" ht="18" customHeight="1" x14ac:dyDescent="0.15">
      <c r="B29" s="245" t="s">
        <v>4</v>
      </c>
      <c r="C29" s="227"/>
      <c r="D29" s="760">
        <f t="shared" si="1"/>
        <v>917</v>
      </c>
      <c r="E29" s="743">
        <f t="shared" si="2"/>
        <v>511</v>
      </c>
      <c r="F29" s="581">
        <f t="shared" si="3"/>
        <v>55.725190839694662</v>
      </c>
      <c r="G29" s="743">
        <f t="shared" si="4"/>
        <v>406</v>
      </c>
      <c r="H29" s="249">
        <f t="shared" si="3"/>
        <v>44.274809160305345</v>
      </c>
      <c r="I29" s="227"/>
      <c r="J29" s="246">
        <f t="shared" si="5"/>
        <v>461</v>
      </c>
      <c r="K29" s="754">
        <f t="shared" si="6"/>
        <v>50.272628135223549</v>
      </c>
      <c r="L29" s="747">
        <v>172</v>
      </c>
      <c r="M29" s="750">
        <v>37.310195227765725</v>
      </c>
      <c r="N29" s="747">
        <v>289</v>
      </c>
      <c r="O29" s="247">
        <v>62.689804772234268</v>
      </c>
      <c r="P29" s="227"/>
      <c r="Q29" s="246">
        <v>180</v>
      </c>
      <c r="R29" s="754">
        <v>19.629225736095965</v>
      </c>
      <c r="S29" s="747">
        <v>124</v>
      </c>
      <c r="T29" s="750">
        <v>68.888888888888886</v>
      </c>
      <c r="U29" s="747">
        <v>56</v>
      </c>
      <c r="V29" s="247">
        <v>31.111111111111111</v>
      </c>
      <c r="W29" s="227"/>
      <c r="X29" s="246">
        <v>276</v>
      </c>
      <c r="Y29" s="754">
        <v>30.098146128680479</v>
      </c>
      <c r="Z29" s="747">
        <v>215</v>
      </c>
      <c r="AA29" s="750">
        <v>77.898550724637687</v>
      </c>
      <c r="AB29" s="747">
        <v>61</v>
      </c>
      <c r="AC29" s="247">
        <f t="shared" si="0"/>
        <v>22.10144927536232</v>
      </c>
      <c r="AD29" s="576"/>
      <c r="AE29" s="306"/>
      <c r="AF29" s="306"/>
      <c r="AG29" s="306"/>
      <c r="AH29" s="307"/>
      <c r="AI29" s="437"/>
      <c r="AJ29" s="232"/>
      <c r="AK29" s="306"/>
      <c r="AL29" s="306"/>
      <c r="AM29" s="306"/>
      <c r="AN29" s="307"/>
      <c r="AO29" s="437"/>
      <c r="AQ29" s="306"/>
      <c r="AR29" s="306"/>
      <c r="AS29" s="306"/>
      <c r="AT29" s="307"/>
      <c r="AU29" s="437"/>
      <c r="AW29" s="306"/>
      <c r="AX29" s="306"/>
      <c r="AY29" s="306"/>
      <c r="AZ29" s="307"/>
      <c r="BA29" s="437"/>
    </row>
    <row r="30" spans="1:53" s="224" customFormat="1" ht="3.75" customHeight="1" x14ac:dyDescent="0.15">
      <c r="A30" s="221"/>
      <c r="B30" s="222"/>
      <c r="C30" s="223"/>
      <c r="D30" s="222"/>
      <c r="E30" s="222"/>
      <c r="F30" s="222"/>
      <c r="G30" s="222"/>
      <c r="H30" s="251"/>
      <c r="I30" s="223"/>
      <c r="J30" s="222"/>
      <c r="K30" s="222"/>
      <c r="L30" s="222"/>
      <c r="M30" s="222"/>
      <c r="N30" s="222"/>
      <c r="O30" s="575"/>
      <c r="P30" s="223"/>
      <c r="Q30" s="222"/>
      <c r="R30" s="222"/>
      <c r="S30" s="222"/>
      <c r="T30" s="222"/>
      <c r="U30" s="222"/>
      <c r="V30" s="575"/>
      <c r="W30" s="223"/>
      <c r="X30" s="222"/>
      <c r="Y30" s="222"/>
      <c r="Z30" s="222"/>
      <c r="AA30" s="222"/>
      <c r="AB30" s="222"/>
      <c r="AC30" s="575"/>
      <c r="AD30" s="576"/>
      <c r="AE30" s="310"/>
      <c r="AF30" s="310"/>
      <c r="AG30" s="306"/>
      <c r="AH30" s="307"/>
      <c r="AI30" s="437"/>
      <c r="AJ30" s="232"/>
      <c r="AK30" s="310"/>
      <c r="AL30" s="310"/>
      <c r="AM30" s="306"/>
      <c r="AN30" s="307"/>
      <c r="AO30" s="437"/>
      <c r="AQ30" s="310"/>
      <c r="AR30" s="310"/>
      <c r="AS30" s="306"/>
      <c r="AT30" s="307"/>
      <c r="AU30" s="437"/>
      <c r="AW30" s="310"/>
      <c r="AX30" s="310"/>
      <c r="AY30" s="306"/>
      <c r="AZ30" s="307"/>
      <c r="BA30" s="437"/>
    </row>
    <row r="31" spans="1:53" s="252" customFormat="1" ht="18" customHeight="1" x14ac:dyDescent="0.15">
      <c r="B31" s="253" t="s">
        <v>3</v>
      </c>
      <c r="C31" s="212"/>
      <c r="D31" s="761">
        <f>J31+Q31+X31</f>
        <v>419029</v>
      </c>
      <c r="E31" s="744">
        <f>L31+S31+Z31</f>
        <v>267076</v>
      </c>
      <c r="F31" s="410">
        <f>E31/$D31*100</f>
        <v>63.736877399893565</v>
      </c>
      <c r="G31" s="744">
        <f>N31+U31+AB31</f>
        <v>151953</v>
      </c>
      <c r="H31" s="256">
        <f>G31/$D31*100</f>
        <v>36.263122600106435</v>
      </c>
      <c r="I31" s="212"/>
      <c r="J31" s="254">
        <f>SUM(J12:J29)</f>
        <v>111914</v>
      </c>
      <c r="K31" s="755">
        <f>J31/$D31*100</f>
        <v>26.707936682186673</v>
      </c>
      <c r="L31" s="744">
        <f>SUM(L12:L29)</f>
        <v>47840</v>
      </c>
      <c r="M31" s="410">
        <f t="shared" ref="M13:O31" si="7">L31/$J31*100</f>
        <v>42.747109387565452</v>
      </c>
      <c r="N31" s="744">
        <f>SUM(N12:N29)</f>
        <v>64074</v>
      </c>
      <c r="O31" s="255">
        <f t="shared" si="7"/>
        <v>57.252890612434548</v>
      </c>
      <c r="P31" s="212"/>
      <c r="Q31" s="254">
        <f>SUM(Q12:Q29)</f>
        <v>93389</v>
      </c>
      <c r="R31" s="755">
        <f>Q31/$D31*100</f>
        <v>22.287001615639966</v>
      </c>
      <c r="S31" s="744">
        <f>SUM(S12:S29)</f>
        <v>62331</v>
      </c>
      <c r="T31" s="410">
        <f>S31/$Q31*100</f>
        <v>66.743406611056983</v>
      </c>
      <c r="U31" s="744">
        <f>SUM(U12:U29)</f>
        <v>31058</v>
      </c>
      <c r="V31" s="255">
        <f>U31/$Q31*100</f>
        <v>33.256593388943024</v>
      </c>
      <c r="W31" s="212"/>
      <c r="X31" s="254">
        <f>SUM(X12:X29)</f>
        <v>213726</v>
      </c>
      <c r="Y31" s="755">
        <f>X31/$D31*100</f>
        <v>51.005061702173357</v>
      </c>
      <c r="Z31" s="744">
        <f>SUM(Z12:Z29)</f>
        <v>156905</v>
      </c>
      <c r="AA31" s="410">
        <f>Z31/$X31*100</f>
        <v>73.414090938865655</v>
      </c>
      <c r="AB31" s="744">
        <f>SUM(AB12:AB29)</f>
        <v>56821</v>
      </c>
      <c r="AC31" s="255">
        <f>AB31/$X31*100</f>
        <v>26.585909061134348</v>
      </c>
      <c r="AD31" s="576"/>
      <c r="AE31" s="306"/>
      <c r="AF31" s="306"/>
      <c r="AG31" s="310"/>
      <c r="AH31" s="310"/>
      <c r="AI31" s="439"/>
      <c r="AJ31" s="440"/>
      <c r="AK31" s="306"/>
      <c r="AL31" s="306"/>
      <c r="AM31" s="310"/>
      <c r="AN31" s="310"/>
      <c r="AO31" s="439"/>
      <c r="AQ31" s="306"/>
      <c r="AR31" s="306"/>
      <c r="AS31" s="310"/>
      <c r="AT31" s="310"/>
      <c r="AU31" s="439"/>
      <c r="AW31" s="306"/>
      <c r="AX31" s="306"/>
      <c r="AY31" s="310"/>
      <c r="AZ31" s="310"/>
      <c r="BA31" s="439"/>
    </row>
    <row r="32" spans="1:53" s="257" customFormat="1" ht="5.25" customHeight="1" x14ac:dyDescent="0.2">
      <c r="B32" s="258" t="s">
        <v>42</v>
      </c>
      <c r="C32" s="259"/>
      <c r="I32" s="259"/>
    </row>
    <row r="33" spans="2:14" s="252" customFormat="1" ht="5.25" customHeight="1" x14ac:dyDescent="0.2">
      <c r="B33" s="258" t="s">
        <v>50</v>
      </c>
      <c r="C33" s="261"/>
      <c r="I33" s="261"/>
    </row>
    <row r="34" spans="2:14" s="252" customFormat="1" ht="13.5" customHeight="1" x14ac:dyDescent="0.2">
      <c r="B34" s="1053"/>
      <c r="C34" s="1053"/>
      <c r="D34" s="1053"/>
      <c r="E34" s="1053"/>
      <c r="F34" s="1053"/>
      <c r="G34" s="1053"/>
      <c r="H34" s="1053"/>
    </row>
    <row r="35" spans="2:14" ht="29.25" customHeight="1" x14ac:dyDescent="0.2">
      <c r="B35" s="1075"/>
      <c r="C35" s="1075"/>
      <c r="D35" s="1075"/>
      <c r="E35" s="737"/>
      <c r="F35" s="737"/>
      <c r="G35" s="737"/>
      <c r="H35" s="263"/>
      <c r="I35" s="263"/>
      <c r="J35" s="263"/>
      <c r="K35" s="263"/>
      <c r="L35" s="263"/>
      <c r="M35" s="263"/>
      <c r="N35" s="263"/>
    </row>
    <row r="36" spans="2:14" ht="4.5" customHeight="1" x14ac:dyDescent="0.2">
      <c r="B36" s="1076"/>
      <c r="C36" s="1076"/>
      <c r="D36" s="1076"/>
      <c r="E36" s="738"/>
      <c r="F36" s="738"/>
      <c r="G36" s="738"/>
      <c r="H36" s="263"/>
      <c r="I36" s="263"/>
      <c r="J36" s="263"/>
      <c r="K36" s="263"/>
      <c r="L36" s="263"/>
      <c r="M36" s="263"/>
      <c r="N36" s="2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262" customWidth="1"/>
    <col min="2" max="2" width="28.7109375" style="262" customWidth="1"/>
    <col min="3" max="3" width="0.5703125" style="262" customWidth="1"/>
    <col min="4" max="4" width="16.140625" style="262" customWidth="1"/>
    <col min="5" max="5" width="8.7109375" style="262" customWidth="1"/>
    <col min="6" max="6" width="0.42578125" style="262" customWidth="1"/>
    <col min="7" max="7" width="16.140625" style="262" customWidth="1"/>
    <col min="8" max="8" width="8.7109375" style="262" customWidth="1"/>
    <col min="9" max="9" width="0.42578125" style="262" customWidth="1"/>
    <col min="10" max="10" width="16.140625" style="262" customWidth="1"/>
    <col min="11" max="11" width="8.7109375" style="262" customWidth="1"/>
    <col min="12" max="12" width="0.42578125" style="262" customWidth="1"/>
    <col min="13" max="13" width="18.140625" style="262" customWidth="1"/>
    <col min="14" max="14" width="8.7109375" style="262" customWidth="1"/>
    <col min="15" max="15" width="11.42578125" style="262"/>
    <col min="16" max="18" width="2.42578125" style="262" bestFit="1" customWidth="1"/>
    <col min="19" max="19" width="13" style="262" bestFit="1" customWidth="1"/>
    <col min="20" max="20" width="3.42578125" style="262" bestFit="1" customWidth="1"/>
    <col min="21" max="21" width="3.85546875" style="262" customWidth="1"/>
    <col min="22" max="24" width="2.42578125" style="262" bestFit="1" customWidth="1"/>
    <col min="25" max="25" width="8.42578125" style="262" bestFit="1" customWidth="1"/>
    <col min="26" max="26" width="3.42578125" style="262" bestFit="1" customWidth="1"/>
    <col min="27" max="27" width="3.5703125" style="262" customWidth="1"/>
    <col min="28" max="30" width="2.42578125" style="262" bestFit="1" customWidth="1"/>
    <col min="31" max="31" width="8.42578125" style="262" bestFit="1" customWidth="1"/>
    <col min="32" max="32" width="4.140625" style="262" bestFit="1" customWidth="1"/>
    <col min="33" max="33" width="3.28515625" style="262" customWidth="1"/>
    <col min="34" max="34" width="4.28515625" style="262" bestFit="1" customWidth="1"/>
    <col min="35" max="35" width="2.42578125" style="262" bestFit="1" customWidth="1"/>
    <col min="36" max="36" width="4.28515625" style="262" bestFit="1" customWidth="1"/>
    <col min="37" max="37" width="8.42578125" style="262" bestFit="1" customWidth="1"/>
    <col min="38" max="38" width="4.28515625" style="262" bestFit="1" customWidth="1"/>
    <col min="39" max="16384" width="11.42578125" style="262"/>
  </cols>
  <sheetData>
    <row r="1" spans="1:38" s="202" customFormat="1" ht="15" customHeight="1" x14ac:dyDescent="0.2">
      <c r="B1" s="203"/>
      <c r="C1" s="204"/>
      <c r="F1" s="204"/>
      <c r="G1" s="714" t="s">
        <v>143</v>
      </c>
      <c r="H1" s="714"/>
      <c r="I1" s="714"/>
      <c r="J1" s="714" t="s">
        <v>19</v>
      </c>
      <c r="K1" s="714"/>
      <c r="L1" s="714"/>
      <c r="M1" s="714" t="s">
        <v>18</v>
      </c>
      <c r="N1" s="714"/>
    </row>
    <row r="2" spans="1:38" s="206" customFormat="1" ht="52.5" customHeight="1" x14ac:dyDescent="0.2">
      <c r="B2" s="1054"/>
      <c r="C2" s="1054"/>
    </row>
    <row r="3" spans="1:38" s="209" customFormat="1" ht="4.5" customHeight="1" x14ac:dyDescent="0.2">
      <c r="B3" s="1055"/>
      <c r="C3" s="1055"/>
    </row>
    <row r="4" spans="1:38" s="209" customFormat="1" ht="35.25" customHeight="1" x14ac:dyDescent="0.2">
      <c r="A4" s="1091" t="s">
        <v>439</v>
      </c>
      <c r="B4" s="1091"/>
      <c r="C4" s="1091"/>
      <c r="D4" s="1091"/>
      <c r="E4" s="1091"/>
      <c r="F4" s="1091"/>
      <c r="G4" s="1091"/>
      <c r="H4" s="1091"/>
      <c r="I4" s="1091"/>
      <c r="J4" s="1091"/>
      <c r="K4" s="1091"/>
      <c r="L4" s="1091"/>
      <c r="M4" s="1091"/>
      <c r="N4" s="1091"/>
    </row>
    <row r="5" spans="1:38" s="209" customFormat="1" ht="17.25" customHeight="1" x14ac:dyDescent="0.2">
      <c r="B5" s="1056" t="str">
        <f>porsaad!B6</f>
        <v>Situación a 31 de diciembre de 2022</v>
      </c>
      <c r="C5" s="1056"/>
      <c r="D5" s="1056"/>
      <c r="E5" s="1056"/>
      <c r="F5" s="1056"/>
      <c r="G5" s="1056"/>
      <c r="H5" s="1056"/>
      <c r="I5" s="1056"/>
      <c r="J5" s="1056"/>
      <c r="K5" s="1056"/>
      <c r="L5" s="1056"/>
      <c r="M5" s="1056"/>
      <c r="N5" s="1056"/>
    </row>
    <row r="6" spans="1:38" s="209" customFormat="1" ht="6" customHeight="1" x14ac:dyDescent="0.2"/>
    <row r="7" spans="1:38" s="214" customFormat="1" ht="12.75" customHeight="1" x14ac:dyDescent="0.2">
      <c r="A7" s="210"/>
      <c r="B7" s="1057" t="s">
        <v>15</v>
      </c>
      <c r="C7" s="212"/>
      <c r="D7" s="1060" t="s">
        <v>262</v>
      </c>
      <c r="E7" s="1061"/>
      <c r="F7" s="569"/>
      <c r="G7" s="1064"/>
      <c r="H7" s="1064"/>
      <c r="I7" s="569"/>
      <c r="J7" s="1064"/>
      <c r="K7" s="1064"/>
      <c r="L7" s="569"/>
      <c r="M7" s="1123"/>
      <c r="N7" s="1124"/>
      <c r="O7" s="431"/>
      <c r="P7" s="431"/>
      <c r="Q7" s="432"/>
      <c r="R7" s="432"/>
      <c r="S7" s="432"/>
      <c r="T7" s="432"/>
      <c r="U7" s="432"/>
      <c r="V7" s="432"/>
      <c r="W7" s="433"/>
    </row>
    <row r="8" spans="1:38" s="214" customFormat="1" ht="33.75" customHeight="1" x14ac:dyDescent="0.2">
      <c r="A8" s="210"/>
      <c r="B8" s="1058"/>
      <c r="C8" s="212"/>
      <c r="D8" s="1062"/>
      <c r="E8" s="1063"/>
      <c r="F8" s="502"/>
      <c r="G8" s="1139" t="s">
        <v>279</v>
      </c>
      <c r="H8" s="1140"/>
      <c r="I8" s="212"/>
      <c r="J8" s="1139" t="s">
        <v>280</v>
      </c>
      <c r="K8" s="1140"/>
      <c r="L8" s="212"/>
      <c r="M8" s="1139" t="s">
        <v>281</v>
      </c>
      <c r="N8" s="1140"/>
      <c r="O8" s="431"/>
      <c r="P8" s="431"/>
      <c r="Q8" s="432"/>
      <c r="R8" s="432"/>
      <c r="S8" s="432"/>
      <c r="T8" s="432"/>
      <c r="U8" s="432"/>
      <c r="V8" s="432"/>
      <c r="W8" s="433"/>
    </row>
    <row r="9" spans="1:38" s="214" customFormat="1" ht="6" customHeight="1" x14ac:dyDescent="0.2">
      <c r="A9" s="210"/>
      <c r="B9" s="1058"/>
      <c r="C9" s="212"/>
      <c r="D9" s="1051" t="s">
        <v>12</v>
      </c>
      <c r="E9" s="1082" t="s">
        <v>228</v>
      </c>
      <c r="F9" s="212"/>
      <c r="G9" s="1051" t="s">
        <v>12</v>
      </c>
      <c r="H9" s="1080" t="s">
        <v>228</v>
      </c>
      <c r="I9" s="212"/>
      <c r="J9" s="1051" t="s">
        <v>12</v>
      </c>
      <c r="K9" s="1080" t="s">
        <v>228</v>
      </c>
      <c r="L9" s="212"/>
      <c r="M9" s="1051" t="s">
        <v>12</v>
      </c>
      <c r="N9" s="1080" t="s">
        <v>228</v>
      </c>
      <c r="O9" s="431"/>
      <c r="P9" s="431"/>
      <c r="Q9" s="432"/>
      <c r="R9" s="432"/>
      <c r="S9" s="432"/>
      <c r="T9" s="432"/>
      <c r="U9" s="432"/>
      <c r="V9" s="432"/>
      <c r="W9" s="433"/>
    </row>
    <row r="10" spans="1:38" s="220" customFormat="1" ht="27.75" customHeight="1" x14ac:dyDescent="0.2">
      <c r="A10" s="215"/>
      <c r="B10" s="1059"/>
      <c r="C10" s="217"/>
      <c r="D10" s="1052"/>
      <c r="E10" s="1083"/>
      <c r="F10" s="217"/>
      <c r="G10" s="1052"/>
      <c r="H10" s="1081"/>
      <c r="I10" s="217"/>
      <c r="J10" s="1052"/>
      <c r="K10" s="1081"/>
      <c r="L10" s="217"/>
      <c r="M10" s="1052"/>
      <c r="N10" s="1081"/>
      <c r="O10" s="434"/>
      <c r="P10" s="435"/>
      <c r="Q10" s="310"/>
      <c r="R10" s="310"/>
      <c r="S10" s="310"/>
      <c r="T10" s="310"/>
      <c r="U10" s="436"/>
      <c r="V10" s="436"/>
      <c r="W10" s="436"/>
    </row>
    <row r="11" spans="1:38" s="224" customFormat="1" ht="4.5" customHeight="1" x14ac:dyDescent="0.2">
      <c r="A11" s="221"/>
      <c r="B11" s="222"/>
      <c r="C11" s="223"/>
      <c r="D11" s="222"/>
      <c r="E11" s="222"/>
      <c r="F11" s="223"/>
      <c r="G11" s="222"/>
      <c r="H11" s="222"/>
      <c r="I11" s="223"/>
      <c r="J11" s="222"/>
      <c r="K11" s="222"/>
      <c r="L11" s="223"/>
      <c r="M11" s="222"/>
      <c r="N11" s="222"/>
      <c r="O11" s="431"/>
      <c r="P11" s="435"/>
      <c r="Q11" s="310"/>
      <c r="R11" s="310"/>
      <c r="S11" s="310"/>
      <c r="T11" s="310"/>
      <c r="U11" s="232"/>
      <c r="V11" s="232"/>
      <c r="W11" s="232"/>
    </row>
    <row r="12" spans="1:38" s="233" customFormat="1" ht="18" customHeight="1" x14ac:dyDescent="0.15">
      <c r="A12" s="225"/>
      <c r="B12" s="226" t="s">
        <v>11</v>
      </c>
      <c r="C12" s="227"/>
      <c r="D12" s="230">
        <f t="shared" ref="D12:D29" si="0">G12+J12+M12</f>
        <v>270632</v>
      </c>
      <c r="E12" s="762">
        <f>D12/'20pobl'!D12*100</f>
        <v>3.1942752514132056</v>
      </c>
      <c r="F12" s="227"/>
      <c r="G12" s="228">
        <v>81310</v>
      </c>
      <c r="H12" s="768">
        <v>1.1653982634978231</v>
      </c>
      <c r="I12" s="227"/>
      <c r="J12" s="228">
        <v>56796</v>
      </c>
      <c r="K12" s="768">
        <v>5.2909481152464561</v>
      </c>
      <c r="L12" s="227"/>
      <c r="M12" s="228">
        <v>132526</v>
      </c>
      <c r="N12" s="768">
        <f>M12/'20pobl'!X12*100</f>
        <v>31.408954417365624</v>
      </c>
      <c r="O12" s="576"/>
      <c r="P12" s="306"/>
      <c r="Q12" s="306"/>
      <c r="R12" s="306"/>
      <c r="S12" s="307"/>
      <c r="T12" s="437"/>
      <c r="U12" s="232"/>
      <c r="V12" s="306"/>
      <c r="W12" s="306"/>
      <c r="X12" s="306"/>
      <c r="Y12" s="307"/>
      <c r="Z12" s="437"/>
      <c r="AB12" s="306"/>
      <c r="AC12" s="306"/>
      <c r="AD12" s="306"/>
      <c r="AE12" s="307"/>
      <c r="AF12" s="437"/>
      <c r="AH12" s="306"/>
      <c r="AI12" s="306"/>
      <c r="AJ12" s="306"/>
      <c r="AK12" s="307"/>
      <c r="AL12" s="437"/>
    </row>
    <row r="13" spans="1:38" s="233" customFormat="1" ht="18" customHeight="1" x14ac:dyDescent="0.15">
      <c r="A13" s="225"/>
      <c r="B13" s="234" t="s">
        <v>10</v>
      </c>
      <c r="C13" s="227"/>
      <c r="D13" s="237">
        <f t="shared" si="0"/>
        <v>37547</v>
      </c>
      <c r="E13" s="763">
        <f>D13/'20pobl'!D13*100</f>
        <v>2.8310415521530077</v>
      </c>
      <c r="F13" s="227"/>
      <c r="G13" s="235">
        <v>7858</v>
      </c>
      <c r="H13" s="769">
        <v>0.75801276795240091</v>
      </c>
      <c r="I13" s="227"/>
      <c r="J13" s="235">
        <v>6843</v>
      </c>
      <c r="K13" s="769">
        <v>3.5642852678292392</v>
      </c>
      <c r="L13" s="227"/>
      <c r="M13" s="235">
        <v>22846</v>
      </c>
      <c r="N13" s="769">
        <f>M13/'20pobl'!X13*100</f>
        <v>23.404189929826359</v>
      </c>
      <c r="O13" s="576"/>
      <c r="P13" s="306"/>
      <c r="Q13" s="306"/>
      <c r="R13" s="306"/>
      <c r="S13" s="307"/>
      <c r="T13" s="437"/>
      <c r="U13" s="232"/>
      <c r="V13" s="306"/>
      <c r="W13" s="306"/>
      <c r="X13" s="306"/>
      <c r="Y13" s="307"/>
      <c r="Z13" s="437"/>
      <c r="AB13" s="306"/>
      <c r="AC13" s="306"/>
      <c r="AD13" s="306"/>
      <c r="AE13" s="307"/>
      <c r="AF13" s="437"/>
      <c r="AH13" s="306"/>
      <c r="AI13" s="306"/>
      <c r="AJ13" s="306"/>
      <c r="AK13" s="307"/>
      <c r="AL13" s="437"/>
    </row>
    <row r="14" spans="1:38" s="233" customFormat="1" ht="18" customHeight="1" x14ac:dyDescent="0.15">
      <c r="A14" s="225"/>
      <c r="B14" s="234" t="s">
        <v>40</v>
      </c>
      <c r="C14" s="227"/>
      <c r="D14" s="237">
        <f t="shared" si="0"/>
        <v>28977</v>
      </c>
      <c r="E14" s="763">
        <f>D14/'20pobl'!D14*100</f>
        <v>2.8639285544855069</v>
      </c>
      <c r="F14" s="227"/>
      <c r="G14" s="235">
        <v>7336</v>
      </c>
      <c r="H14" s="769">
        <v>0.98741104753598141</v>
      </c>
      <c r="I14" s="227"/>
      <c r="J14" s="235">
        <v>5801</v>
      </c>
      <c r="K14" s="769">
        <v>3.1778813758949949</v>
      </c>
      <c r="L14" s="227"/>
      <c r="M14" s="235">
        <v>15840</v>
      </c>
      <c r="N14" s="769">
        <f>M14/'20pobl'!X14*100</f>
        <v>18.355427829795122</v>
      </c>
      <c r="O14" s="576"/>
      <c r="P14" s="306"/>
      <c r="Q14" s="306"/>
      <c r="R14" s="306"/>
      <c r="S14" s="307"/>
      <c r="T14" s="438"/>
      <c r="U14" s="232"/>
      <c r="V14" s="306"/>
      <c r="W14" s="306"/>
      <c r="X14" s="306"/>
      <c r="Y14" s="307"/>
      <c r="Z14" s="437"/>
      <c r="AB14" s="306"/>
      <c r="AC14" s="306"/>
      <c r="AD14" s="306"/>
      <c r="AE14" s="307"/>
      <c r="AF14" s="437"/>
      <c r="AH14" s="306"/>
      <c r="AI14" s="306"/>
      <c r="AJ14" s="306"/>
      <c r="AK14" s="307"/>
      <c r="AL14" s="437"/>
    </row>
    <row r="15" spans="1:38" s="233" customFormat="1" ht="18" customHeight="1" x14ac:dyDescent="0.15">
      <c r="A15" s="225"/>
      <c r="B15" s="234" t="s">
        <v>41</v>
      </c>
      <c r="C15" s="227"/>
      <c r="D15" s="237">
        <f t="shared" si="0"/>
        <v>26198</v>
      </c>
      <c r="E15" s="763">
        <f>D15/'20pobl'!D15*100</f>
        <v>2.2334033527478074</v>
      </c>
      <c r="F15" s="227"/>
      <c r="G15" s="235">
        <v>6892</v>
      </c>
      <c r="H15" s="769">
        <v>0.69923684568293287</v>
      </c>
      <c r="I15" s="227"/>
      <c r="J15" s="235">
        <v>5712</v>
      </c>
      <c r="K15" s="769">
        <v>4.1833588445961283</v>
      </c>
      <c r="L15" s="227"/>
      <c r="M15" s="235">
        <v>13594</v>
      </c>
      <c r="N15" s="769">
        <f>M15/'20pobl'!X15*100</f>
        <v>26.748784951102888</v>
      </c>
      <c r="O15" s="576"/>
      <c r="P15" s="306"/>
      <c r="Q15" s="306"/>
      <c r="R15" s="306"/>
      <c r="S15" s="307"/>
      <c r="T15" s="437"/>
      <c r="U15" s="232"/>
      <c r="V15" s="306"/>
      <c r="W15" s="306"/>
      <c r="X15" s="306"/>
      <c r="Y15" s="307"/>
      <c r="Z15" s="437"/>
      <c r="AB15" s="306"/>
      <c r="AC15" s="306"/>
      <c r="AD15" s="306"/>
      <c r="AE15" s="307"/>
      <c r="AF15" s="437"/>
      <c r="AH15" s="306"/>
      <c r="AI15" s="306"/>
      <c r="AJ15" s="306"/>
      <c r="AK15" s="307"/>
      <c r="AL15" s="437"/>
    </row>
    <row r="16" spans="1:38" s="233" customFormat="1" ht="18" customHeight="1" x14ac:dyDescent="0.15">
      <c r="A16" s="225"/>
      <c r="B16" s="234" t="s">
        <v>9</v>
      </c>
      <c r="C16" s="227"/>
      <c r="D16" s="237">
        <f t="shared" si="0"/>
        <v>34697</v>
      </c>
      <c r="E16" s="763">
        <f>D16/'20pobl'!D16*100</f>
        <v>1.5967737778792273</v>
      </c>
      <c r="F16" s="227"/>
      <c r="G16" s="235">
        <v>14464</v>
      </c>
      <c r="H16" s="769">
        <v>0.7983727855559879</v>
      </c>
      <c r="I16" s="227"/>
      <c r="J16" s="235">
        <v>6669</v>
      </c>
      <c r="K16" s="769">
        <v>2.4893338260489806</v>
      </c>
      <c r="L16" s="227"/>
      <c r="M16" s="235">
        <v>13564</v>
      </c>
      <c r="N16" s="769">
        <f>M16/'20pobl'!X16*100</f>
        <v>14.529328591627747</v>
      </c>
      <c r="O16" s="576"/>
      <c r="P16" s="306"/>
      <c r="Q16" s="306"/>
      <c r="R16" s="306"/>
      <c r="S16" s="307"/>
      <c r="T16" s="437"/>
      <c r="U16" s="232"/>
      <c r="V16" s="306"/>
      <c r="W16" s="306"/>
      <c r="X16" s="306"/>
      <c r="Y16" s="307"/>
      <c r="Z16" s="437"/>
      <c r="AB16" s="306"/>
      <c r="AC16" s="306"/>
      <c r="AD16" s="306"/>
      <c r="AE16" s="307"/>
      <c r="AF16" s="437"/>
      <c r="AH16" s="306"/>
      <c r="AI16" s="306"/>
      <c r="AJ16" s="306"/>
      <c r="AK16" s="307"/>
      <c r="AL16" s="437"/>
    </row>
    <row r="17" spans="1:38" s="233" customFormat="1" ht="18" customHeight="1" x14ac:dyDescent="0.15">
      <c r="A17" s="225"/>
      <c r="B17" s="234" t="s">
        <v>8</v>
      </c>
      <c r="C17" s="227"/>
      <c r="D17" s="239">
        <f t="shared" si="0"/>
        <v>17553</v>
      </c>
      <c r="E17" s="764">
        <f>D17/'20pobl'!D17*100</f>
        <v>3.0030435905814645</v>
      </c>
      <c r="F17" s="227"/>
      <c r="G17" s="239">
        <v>4473</v>
      </c>
      <c r="H17" s="770">
        <v>0.98852794862218252</v>
      </c>
      <c r="I17" s="227"/>
      <c r="J17" s="239">
        <v>3644</v>
      </c>
      <c r="K17" s="770">
        <v>4.0037796382974049</v>
      </c>
      <c r="L17" s="227"/>
      <c r="M17" s="239">
        <v>9436</v>
      </c>
      <c r="N17" s="770">
        <f>M17/'20pobl'!X17*100</f>
        <v>23.013511536022634</v>
      </c>
      <c r="O17" s="576"/>
      <c r="P17" s="306"/>
      <c r="Q17" s="306"/>
      <c r="R17" s="306"/>
      <c r="S17" s="307"/>
      <c r="T17" s="437"/>
      <c r="U17" s="232"/>
      <c r="V17" s="306"/>
      <c r="W17" s="306"/>
      <c r="X17" s="306"/>
      <c r="Y17" s="307"/>
      <c r="Z17" s="437"/>
      <c r="AB17" s="306"/>
      <c r="AC17" s="306"/>
      <c r="AD17" s="306"/>
      <c r="AE17" s="307"/>
      <c r="AF17" s="437"/>
      <c r="AH17" s="306"/>
      <c r="AI17" s="306"/>
      <c r="AJ17" s="306"/>
      <c r="AK17" s="307"/>
      <c r="AL17" s="437"/>
    </row>
    <row r="18" spans="1:38" s="233" customFormat="1" ht="18" customHeight="1" x14ac:dyDescent="0.15">
      <c r="A18" s="225"/>
      <c r="B18" s="234" t="s">
        <v>7</v>
      </c>
      <c r="C18" s="227"/>
      <c r="D18" s="237">
        <f t="shared" si="0"/>
        <v>114173</v>
      </c>
      <c r="E18" s="763">
        <f>D18/'20pobl'!D18*100</f>
        <v>4.7908661643320007</v>
      </c>
      <c r="F18" s="227"/>
      <c r="G18" s="235">
        <v>24051</v>
      </c>
      <c r="H18" s="769">
        <v>1.3590992005099378</v>
      </c>
      <c r="I18" s="227"/>
      <c r="J18" s="235">
        <v>19461</v>
      </c>
      <c r="K18" s="769">
        <v>4.9361579083534979</v>
      </c>
      <c r="L18" s="227"/>
      <c r="M18" s="235">
        <v>70661</v>
      </c>
      <c r="N18" s="769">
        <f>M18/'20pobl'!X18*100</f>
        <v>32.227477343938851</v>
      </c>
      <c r="O18" s="576"/>
      <c r="P18" s="306"/>
      <c r="Q18" s="306"/>
      <c r="R18" s="306"/>
      <c r="S18" s="307"/>
      <c r="T18" s="437"/>
      <c r="U18" s="232"/>
      <c r="V18" s="306"/>
      <c r="W18" s="306"/>
      <c r="X18" s="306"/>
      <c r="Y18" s="307"/>
      <c r="Z18" s="437"/>
      <c r="AB18" s="306"/>
      <c r="AC18" s="306"/>
      <c r="AD18" s="306"/>
      <c r="AE18" s="307"/>
      <c r="AF18" s="437"/>
      <c r="AH18" s="306"/>
      <c r="AI18" s="306"/>
      <c r="AJ18" s="306"/>
      <c r="AK18" s="307"/>
      <c r="AL18" s="437"/>
    </row>
    <row r="19" spans="1:38" s="233" customFormat="1" ht="18" customHeight="1" x14ac:dyDescent="0.15">
      <c r="A19" s="225"/>
      <c r="B19" s="234" t="s">
        <v>43</v>
      </c>
      <c r="C19" s="227"/>
      <c r="D19" s="237">
        <f t="shared" si="0"/>
        <v>67338</v>
      </c>
      <c r="E19" s="763">
        <f>D19/'20pobl'!D19*100</f>
        <v>3.2854824591790828</v>
      </c>
      <c r="F19" s="227"/>
      <c r="G19" s="235">
        <v>15593</v>
      </c>
      <c r="H19" s="769">
        <v>0.93948449757190877</v>
      </c>
      <c r="I19" s="227"/>
      <c r="J19" s="235">
        <v>11854</v>
      </c>
      <c r="K19" s="769">
        <v>4.6424375342680344</v>
      </c>
      <c r="L19" s="227"/>
      <c r="M19" s="235">
        <v>39891</v>
      </c>
      <c r="N19" s="769">
        <f>M19/'20pobl'!X19*100</f>
        <v>29.6627057896224</v>
      </c>
      <c r="O19" s="576"/>
      <c r="P19" s="306"/>
      <c r="Q19" s="306"/>
      <c r="R19" s="306"/>
      <c r="S19" s="307"/>
      <c r="T19" s="437"/>
      <c r="U19" s="232"/>
      <c r="V19" s="306"/>
      <c r="W19" s="306"/>
      <c r="X19" s="306"/>
      <c r="Y19" s="307"/>
      <c r="Z19" s="437"/>
      <c r="AB19" s="306"/>
      <c r="AC19" s="306"/>
      <c r="AD19" s="306"/>
      <c r="AE19" s="307"/>
      <c r="AF19" s="437"/>
      <c r="AH19" s="306"/>
      <c r="AI19" s="306"/>
      <c r="AJ19" s="306"/>
      <c r="AK19" s="307"/>
      <c r="AL19" s="437"/>
    </row>
    <row r="20" spans="1:38" s="233" customFormat="1" ht="18" customHeight="1" x14ac:dyDescent="0.15">
      <c r="A20" s="225"/>
      <c r="B20" s="234" t="s">
        <v>44</v>
      </c>
      <c r="C20" s="227"/>
      <c r="D20" s="237">
        <f t="shared" si="0"/>
        <v>187874</v>
      </c>
      <c r="E20" s="763">
        <f>D20/'20pobl'!D20*100</f>
        <v>2.4200082386986463</v>
      </c>
      <c r="F20" s="227"/>
      <c r="G20" s="235">
        <v>51546</v>
      </c>
      <c r="H20" s="769">
        <v>0.82018352214929902</v>
      </c>
      <c r="I20" s="227"/>
      <c r="J20" s="235">
        <v>37776</v>
      </c>
      <c r="K20" s="769">
        <v>3.6810820291945197</v>
      </c>
      <c r="L20" s="227"/>
      <c r="M20" s="235">
        <v>98552</v>
      </c>
      <c r="N20" s="769">
        <f>M20/'20pobl'!X20*100</f>
        <v>21.781806206638951</v>
      </c>
      <c r="O20" s="576"/>
      <c r="P20" s="306"/>
      <c r="Q20" s="306"/>
      <c r="R20" s="306"/>
      <c r="S20" s="307"/>
      <c r="T20" s="437"/>
      <c r="U20" s="232"/>
      <c r="V20" s="306"/>
      <c r="W20" s="306"/>
      <c r="X20" s="306"/>
      <c r="Y20" s="307"/>
      <c r="Z20" s="437"/>
      <c r="AB20" s="306"/>
      <c r="AC20" s="306"/>
      <c r="AD20" s="306"/>
      <c r="AE20" s="307"/>
      <c r="AF20" s="437"/>
      <c r="AH20" s="306"/>
      <c r="AI20" s="306"/>
      <c r="AJ20" s="306"/>
      <c r="AK20" s="307"/>
      <c r="AL20" s="437"/>
    </row>
    <row r="21" spans="1:38" s="233" customFormat="1" ht="18" customHeight="1" x14ac:dyDescent="0.15">
      <c r="A21" s="225"/>
      <c r="B21" s="234" t="s">
        <v>6</v>
      </c>
      <c r="C21" s="227"/>
      <c r="D21" s="237">
        <f t="shared" si="0"/>
        <v>133839</v>
      </c>
      <c r="E21" s="763">
        <f>D21/'20pobl'!D21*100</f>
        <v>2.646013216721252</v>
      </c>
      <c r="F21" s="227"/>
      <c r="G21" s="235">
        <v>37339</v>
      </c>
      <c r="H21" s="769">
        <v>0.91920887821017805</v>
      </c>
      <c r="I21" s="227"/>
      <c r="J21" s="235">
        <v>26886</v>
      </c>
      <c r="K21" s="769">
        <v>3.7926418290898987</v>
      </c>
      <c r="L21" s="227"/>
      <c r="M21" s="235">
        <v>69614</v>
      </c>
      <c r="N21" s="769">
        <f>M21/'20pobl'!X21*100</f>
        <v>24.2423187154155</v>
      </c>
      <c r="O21" s="576"/>
      <c r="P21" s="306"/>
      <c r="Q21" s="306"/>
      <c r="R21" s="306"/>
      <c r="S21" s="307"/>
      <c r="T21" s="438"/>
      <c r="U21" s="232"/>
      <c r="V21" s="306"/>
      <c r="W21" s="306"/>
      <c r="X21" s="306"/>
      <c r="Y21" s="307"/>
      <c r="Z21" s="437"/>
      <c r="AB21" s="306"/>
      <c r="AC21" s="306"/>
      <c r="AD21" s="306"/>
      <c r="AE21" s="307"/>
      <c r="AF21" s="437"/>
      <c r="AH21" s="306"/>
      <c r="AI21" s="306"/>
      <c r="AJ21" s="306"/>
      <c r="AK21" s="307"/>
      <c r="AL21" s="437"/>
    </row>
    <row r="22" spans="1:38" s="233" customFormat="1" ht="18" customHeight="1" x14ac:dyDescent="0.15">
      <c r="A22" s="225"/>
      <c r="B22" s="234" t="s">
        <v>5</v>
      </c>
      <c r="C22" s="227"/>
      <c r="D22" s="237">
        <f t="shared" si="0"/>
        <v>32795</v>
      </c>
      <c r="E22" s="763">
        <f>D22/'20pobl'!D22*100</f>
        <v>3.0953250634024885</v>
      </c>
      <c r="F22" s="227"/>
      <c r="G22" s="235">
        <v>8390</v>
      </c>
      <c r="H22" s="769">
        <v>1.0045907041234916</v>
      </c>
      <c r="I22" s="227"/>
      <c r="J22" s="235">
        <v>6185</v>
      </c>
      <c r="K22" s="769">
        <v>4.1700939872436251</v>
      </c>
      <c r="L22" s="227"/>
      <c r="M22" s="235">
        <v>18220</v>
      </c>
      <c r="N22" s="769">
        <f>M22/'20pobl'!X22*100</f>
        <v>23.968322875146349</v>
      </c>
      <c r="O22" s="576"/>
      <c r="P22" s="306"/>
      <c r="Q22" s="306"/>
      <c r="R22" s="306"/>
      <c r="S22" s="307"/>
      <c r="T22" s="437"/>
      <c r="U22" s="232"/>
      <c r="V22" s="306"/>
      <c r="W22" s="306"/>
      <c r="X22" s="306"/>
      <c r="Y22" s="307"/>
      <c r="Z22" s="437"/>
      <c r="AB22" s="306"/>
      <c r="AC22" s="306"/>
      <c r="AD22" s="306"/>
      <c r="AE22" s="307"/>
      <c r="AF22" s="437"/>
      <c r="AH22" s="306"/>
      <c r="AI22" s="306"/>
      <c r="AJ22" s="306"/>
      <c r="AK22" s="307"/>
      <c r="AL22" s="437"/>
    </row>
    <row r="23" spans="1:38" s="233" customFormat="1" ht="18" customHeight="1" x14ac:dyDescent="0.15">
      <c r="A23" s="225"/>
      <c r="B23" s="234" t="s">
        <v>38</v>
      </c>
      <c r="C23" s="227"/>
      <c r="D23" s="237">
        <f t="shared" si="0"/>
        <v>68103</v>
      </c>
      <c r="E23" s="763">
        <f>D23/'20pobl'!D23*100</f>
        <v>2.5264083364092826</v>
      </c>
      <c r="F23" s="227"/>
      <c r="G23" s="235">
        <v>19145</v>
      </c>
      <c r="H23" s="769">
        <v>0.95653021101621027</v>
      </c>
      <c r="I23" s="227"/>
      <c r="J23" s="235">
        <v>12292</v>
      </c>
      <c r="K23" s="769">
        <v>2.6876924153372515</v>
      </c>
      <c r="L23" s="227"/>
      <c r="M23" s="235">
        <v>36666</v>
      </c>
      <c r="N23" s="769">
        <f>M23/'20pobl'!X23*100</f>
        <v>15.484214260376019</v>
      </c>
      <c r="O23" s="576"/>
      <c r="P23" s="306"/>
      <c r="Q23" s="306"/>
      <c r="R23" s="306"/>
      <c r="S23" s="307"/>
      <c r="T23" s="437"/>
      <c r="U23" s="232"/>
      <c r="V23" s="306"/>
      <c r="W23" s="306"/>
      <c r="X23" s="306"/>
      <c r="Y23" s="307"/>
      <c r="Z23" s="437"/>
      <c r="AB23" s="306"/>
      <c r="AC23" s="306"/>
      <c r="AD23" s="306"/>
      <c r="AE23" s="307"/>
      <c r="AF23" s="437"/>
      <c r="AH23" s="306"/>
      <c r="AI23" s="306"/>
      <c r="AJ23" s="306"/>
      <c r="AK23" s="307"/>
      <c r="AL23" s="437"/>
    </row>
    <row r="24" spans="1:38" s="233" customFormat="1" ht="18" customHeight="1" x14ac:dyDescent="0.15">
      <c r="A24" s="225"/>
      <c r="B24" s="234" t="s">
        <v>45</v>
      </c>
      <c r="C24" s="227"/>
      <c r="D24" s="237">
        <f t="shared" si="0"/>
        <v>163762</v>
      </c>
      <c r="E24" s="763">
        <f>D24/'20pobl'!D24*100</f>
        <v>2.4256541491347305</v>
      </c>
      <c r="F24" s="227"/>
      <c r="G24" s="235">
        <v>43680</v>
      </c>
      <c r="H24" s="769">
        <v>0.78871031959199411</v>
      </c>
      <c r="I24" s="227"/>
      <c r="J24" s="235">
        <v>29355</v>
      </c>
      <c r="K24" s="769">
        <v>3.4669035018618883</v>
      </c>
      <c r="L24" s="227"/>
      <c r="M24" s="235">
        <v>90727</v>
      </c>
      <c r="N24" s="769">
        <f>M24/'20pobl'!X24*100</f>
        <v>24.763425452064141</v>
      </c>
      <c r="O24" s="576"/>
      <c r="P24" s="306"/>
      <c r="Q24" s="306"/>
      <c r="R24" s="306"/>
      <c r="S24" s="307"/>
      <c r="T24" s="437"/>
      <c r="U24" s="232"/>
      <c r="V24" s="306"/>
      <c r="W24" s="306"/>
      <c r="X24" s="306"/>
      <c r="Y24" s="307"/>
      <c r="Z24" s="437"/>
      <c r="AB24" s="306"/>
      <c r="AC24" s="306"/>
      <c r="AD24" s="306"/>
      <c r="AE24" s="307"/>
      <c r="AF24" s="437"/>
      <c r="AH24" s="306"/>
      <c r="AI24" s="306"/>
      <c r="AJ24" s="306"/>
      <c r="AK24" s="307"/>
      <c r="AL24" s="437"/>
    </row>
    <row r="25" spans="1:38" s="241" customFormat="1" ht="18" customHeight="1" x14ac:dyDescent="0.15">
      <c r="A25" s="240"/>
      <c r="B25" s="234" t="s">
        <v>46</v>
      </c>
      <c r="C25" s="227"/>
      <c r="D25" s="237">
        <f t="shared" si="0"/>
        <v>37762</v>
      </c>
      <c r="E25" s="763">
        <f>D25/'20pobl'!D25*100</f>
        <v>2.486819107979922</v>
      </c>
      <c r="F25" s="227"/>
      <c r="G25" s="235">
        <v>13904</v>
      </c>
      <c r="H25" s="769">
        <v>1.0895057496033067</v>
      </c>
      <c r="I25" s="227"/>
      <c r="J25" s="235">
        <v>7157</v>
      </c>
      <c r="K25" s="769">
        <v>4.2009309314597312</v>
      </c>
      <c r="L25" s="227"/>
      <c r="M25" s="235">
        <v>16701</v>
      </c>
      <c r="N25" s="769">
        <f>M25/'20pobl'!X25*100</f>
        <v>23.213888580006671</v>
      </c>
      <c r="O25" s="576"/>
      <c r="P25" s="306"/>
      <c r="Q25" s="306"/>
      <c r="R25" s="306"/>
      <c r="S25" s="307"/>
      <c r="T25" s="437"/>
      <c r="U25" s="232"/>
      <c r="V25" s="306"/>
      <c r="W25" s="306"/>
      <c r="X25" s="306"/>
      <c r="Y25" s="307"/>
      <c r="Z25" s="437"/>
      <c r="AB25" s="306"/>
      <c r="AC25" s="306"/>
      <c r="AD25" s="306"/>
      <c r="AE25" s="307"/>
      <c r="AF25" s="437"/>
      <c r="AH25" s="306"/>
      <c r="AI25" s="306"/>
      <c r="AJ25" s="306"/>
      <c r="AK25" s="307"/>
      <c r="AL25" s="437"/>
    </row>
    <row r="26" spans="1:38" s="233" customFormat="1" ht="18" customHeight="1" x14ac:dyDescent="0.15">
      <c r="B26" s="234" t="s">
        <v>47</v>
      </c>
      <c r="C26" s="227"/>
      <c r="D26" s="242">
        <f t="shared" si="0"/>
        <v>15245</v>
      </c>
      <c r="E26" s="765">
        <f>D26/'20pobl'!D26*100</f>
        <v>2.3044818354831249</v>
      </c>
      <c r="F26" s="227"/>
      <c r="G26" s="239">
        <v>3265</v>
      </c>
      <c r="H26" s="770">
        <v>0.61650767755043467</v>
      </c>
      <c r="I26" s="227"/>
      <c r="J26" s="239">
        <v>2533</v>
      </c>
      <c r="K26" s="770">
        <v>2.7857818445769089</v>
      </c>
      <c r="L26" s="227"/>
      <c r="M26" s="239">
        <v>9447</v>
      </c>
      <c r="N26" s="770">
        <f>M26/'20pobl'!X26*100</f>
        <v>23.033036693892477</v>
      </c>
      <c r="O26" s="576"/>
      <c r="P26" s="306"/>
      <c r="Q26" s="306"/>
      <c r="R26" s="306"/>
      <c r="S26" s="307"/>
      <c r="T26" s="437"/>
      <c r="U26" s="232"/>
      <c r="V26" s="306"/>
      <c r="W26" s="306"/>
      <c r="X26" s="306"/>
      <c r="Y26" s="307"/>
      <c r="Z26" s="437"/>
      <c r="AB26" s="306"/>
      <c r="AC26" s="306"/>
      <c r="AD26" s="306"/>
      <c r="AE26" s="307"/>
      <c r="AF26" s="437"/>
      <c r="AH26" s="306"/>
      <c r="AI26" s="306"/>
      <c r="AJ26" s="306"/>
      <c r="AK26" s="307"/>
      <c r="AL26" s="437"/>
    </row>
    <row r="27" spans="1:38" s="233" customFormat="1" ht="18" customHeight="1" x14ac:dyDescent="0.15">
      <c r="B27" s="234" t="s">
        <v>48</v>
      </c>
      <c r="C27" s="227"/>
      <c r="D27" s="242">
        <f t="shared" si="0"/>
        <v>65206</v>
      </c>
      <c r="E27" s="765">
        <f>D27/'20pobl'!D27*100</f>
        <v>2.9451764300971144</v>
      </c>
      <c r="F27" s="227"/>
      <c r="G27" s="239">
        <v>16794</v>
      </c>
      <c r="H27" s="770">
        <v>0.9826868298665643</v>
      </c>
      <c r="I27" s="227"/>
      <c r="J27" s="239">
        <v>11764</v>
      </c>
      <c r="K27" s="770">
        <v>3.4007666468163342</v>
      </c>
      <c r="L27" s="227"/>
      <c r="M27" s="239">
        <v>36648</v>
      </c>
      <c r="N27" s="770">
        <f>M27/'20pobl'!X27*100</f>
        <v>23.037030983826053</v>
      </c>
      <c r="O27" s="576"/>
      <c r="P27" s="306"/>
      <c r="Q27" s="306"/>
      <c r="R27" s="306"/>
      <c r="S27" s="307"/>
      <c r="T27" s="438"/>
      <c r="U27" s="232"/>
      <c r="V27" s="306"/>
      <c r="W27" s="306"/>
      <c r="X27" s="306"/>
      <c r="Y27" s="307"/>
      <c r="Z27" s="437"/>
      <c r="AB27" s="306"/>
      <c r="AC27" s="306"/>
      <c r="AD27" s="306"/>
      <c r="AE27" s="307"/>
      <c r="AF27" s="437"/>
      <c r="AH27" s="306"/>
      <c r="AI27" s="306"/>
      <c r="AJ27" s="306"/>
      <c r="AK27" s="307"/>
      <c r="AL27" s="437"/>
    </row>
    <row r="28" spans="1:38" s="233" customFormat="1" ht="18" customHeight="1" x14ac:dyDescent="0.15">
      <c r="B28" s="234" t="s">
        <v>49</v>
      </c>
      <c r="C28" s="227"/>
      <c r="D28" s="242">
        <f t="shared" si="0"/>
        <v>8548</v>
      </c>
      <c r="E28" s="765">
        <f>D28/'20pobl'!D28*100</f>
        <v>2.672954008180215</v>
      </c>
      <c r="F28" s="227"/>
      <c r="G28" s="239">
        <v>1504</v>
      </c>
      <c r="H28" s="770">
        <v>0.59692014605492938</v>
      </c>
      <c r="I28" s="227"/>
      <c r="J28" s="239">
        <v>1529</v>
      </c>
      <c r="K28" s="770">
        <v>3.3526290400385914</v>
      </c>
      <c r="L28" s="227"/>
      <c r="M28" s="239">
        <v>5515</v>
      </c>
      <c r="N28" s="770">
        <f>M28/'20pobl'!X28*100</f>
        <v>24.808816914080072</v>
      </c>
      <c r="O28" s="576"/>
      <c r="P28" s="306"/>
      <c r="Q28" s="306"/>
      <c r="R28" s="306"/>
      <c r="S28" s="307"/>
      <c r="T28" s="437"/>
      <c r="U28" s="232"/>
      <c r="V28" s="306"/>
      <c r="W28" s="306"/>
      <c r="X28" s="306"/>
      <c r="Y28" s="307"/>
      <c r="Z28" s="437"/>
      <c r="AB28" s="306"/>
      <c r="AC28" s="306"/>
      <c r="AD28" s="306"/>
      <c r="AE28" s="307"/>
      <c r="AF28" s="437"/>
      <c r="AH28" s="306"/>
      <c r="AI28" s="306"/>
      <c r="AJ28" s="306"/>
      <c r="AK28" s="307"/>
      <c r="AL28" s="437"/>
    </row>
    <row r="29" spans="1:38" s="233" customFormat="1" ht="18" customHeight="1" x14ac:dyDescent="0.15">
      <c r="B29" s="245" t="s">
        <v>4</v>
      </c>
      <c r="C29" s="227"/>
      <c r="D29" s="248">
        <f t="shared" si="0"/>
        <v>3188</v>
      </c>
      <c r="E29" s="766">
        <f>D29/'20pobl'!D29*100</f>
        <v>1.8777462333164483</v>
      </c>
      <c r="F29" s="227"/>
      <c r="G29" s="246">
        <v>1728</v>
      </c>
      <c r="H29" s="771">
        <v>1.1508644803793591</v>
      </c>
      <c r="I29" s="227"/>
      <c r="J29" s="246">
        <v>515</v>
      </c>
      <c r="K29" s="771">
        <v>3.5155983343572941</v>
      </c>
      <c r="L29" s="227"/>
      <c r="M29" s="246">
        <v>945</v>
      </c>
      <c r="N29" s="771">
        <f>M29/'20pobl'!X29*100</f>
        <v>18.972093957036741</v>
      </c>
      <c r="O29" s="576"/>
      <c r="P29" s="306"/>
      <c r="Q29" s="306"/>
      <c r="R29" s="306"/>
      <c r="S29" s="307"/>
      <c r="T29" s="437"/>
      <c r="U29" s="232"/>
      <c r="V29" s="306"/>
      <c r="W29" s="306"/>
      <c r="X29" s="306"/>
      <c r="Y29" s="307"/>
      <c r="Z29" s="437"/>
      <c r="AB29" s="306"/>
      <c r="AC29" s="306"/>
      <c r="AD29" s="306"/>
      <c r="AE29" s="307"/>
      <c r="AF29" s="437"/>
      <c r="AH29" s="306"/>
      <c r="AI29" s="306"/>
      <c r="AJ29" s="306"/>
      <c r="AK29" s="307"/>
      <c r="AL29" s="437"/>
    </row>
    <row r="30" spans="1:38" s="224" customFormat="1" ht="3.75" customHeight="1" x14ac:dyDescent="0.15">
      <c r="A30" s="221"/>
      <c r="B30" s="222"/>
      <c r="C30" s="223"/>
      <c r="D30" s="222"/>
      <c r="E30" s="222"/>
      <c r="F30" s="223"/>
      <c r="G30" s="222"/>
      <c r="H30" s="222"/>
      <c r="I30" s="223"/>
      <c r="J30" s="222"/>
      <c r="K30" s="222"/>
      <c r="L30" s="223"/>
      <c r="M30" s="222"/>
      <c r="N30" s="222"/>
      <c r="O30" s="576"/>
      <c r="P30" s="310"/>
      <c r="Q30" s="310"/>
      <c r="R30" s="306"/>
      <c r="S30" s="307"/>
      <c r="T30" s="437"/>
      <c r="U30" s="232"/>
      <c r="V30" s="310"/>
      <c r="W30" s="310"/>
      <c r="X30" s="306"/>
      <c r="Y30" s="307"/>
      <c r="Z30" s="437"/>
      <c r="AB30" s="310"/>
      <c r="AC30" s="310"/>
      <c r="AD30" s="306"/>
      <c r="AE30" s="307"/>
      <c r="AF30" s="437"/>
      <c r="AH30" s="310"/>
      <c r="AI30" s="310"/>
      <c r="AJ30" s="306"/>
      <c r="AK30" s="307"/>
      <c r="AL30" s="437"/>
    </row>
    <row r="31" spans="1:38" s="252" customFormat="1" ht="18" customHeight="1" x14ac:dyDescent="0.15">
      <c r="B31" s="253" t="s">
        <v>3</v>
      </c>
      <c r="C31" s="212"/>
      <c r="D31" s="254">
        <f>G31+J31+M31</f>
        <v>1313437</v>
      </c>
      <c r="E31" s="767">
        <f>D31/'20pobl'!D31*100</f>
        <v>2.771835040912749</v>
      </c>
      <c r="F31" s="212"/>
      <c r="G31" s="254">
        <f>SUM(G12:G29)</f>
        <v>359272</v>
      </c>
      <c r="H31" s="255">
        <f>G31/'20pobl'!J31*100</f>
        <v>0.94360815079387317</v>
      </c>
      <c r="I31" s="212"/>
      <c r="J31" s="254">
        <f>SUM(J12:J29)</f>
        <v>252772</v>
      </c>
      <c r="K31" s="255">
        <f>J31/'20pobl'!Q31*100</f>
        <v>3.920154602713922</v>
      </c>
      <c r="L31" s="212"/>
      <c r="M31" s="254">
        <f>SUM(M12:M29)</f>
        <v>701393</v>
      </c>
      <c r="N31" s="255">
        <f>M31/'20pobl'!X31*100</f>
        <v>24.500099028334681</v>
      </c>
      <c r="O31" s="576"/>
      <c r="P31" s="306"/>
      <c r="Q31" s="306"/>
      <c r="R31" s="310"/>
      <c r="S31" s="310"/>
      <c r="T31" s="439"/>
      <c r="U31" s="440"/>
      <c r="V31" s="306"/>
      <c r="W31" s="306"/>
      <c r="X31" s="310"/>
      <c r="Y31" s="310"/>
      <c r="Z31" s="439"/>
      <c r="AB31" s="306"/>
      <c r="AC31" s="306"/>
      <c r="AD31" s="310"/>
      <c r="AE31" s="310"/>
      <c r="AF31" s="439"/>
      <c r="AH31" s="306"/>
      <c r="AI31" s="306"/>
      <c r="AJ31" s="310"/>
      <c r="AK31" s="310"/>
      <c r="AL31" s="439"/>
    </row>
    <row r="32" spans="1:38" s="257" customFormat="1" ht="5.25" customHeight="1" x14ac:dyDescent="0.2">
      <c r="B32" s="258" t="s">
        <v>42</v>
      </c>
      <c r="C32" s="259"/>
      <c r="F32" s="259"/>
    </row>
    <row r="33" spans="2:14" s="252" customFormat="1" ht="5.25" customHeight="1" x14ac:dyDescent="0.2">
      <c r="B33" s="258" t="s">
        <v>50</v>
      </c>
      <c r="C33" s="261"/>
      <c r="F33" s="261"/>
    </row>
    <row r="34" spans="2:14" s="252" customFormat="1" ht="13.5" customHeight="1" x14ac:dyDescent="0.2">
      <c r="B34" s="1053" t="str">
        <f>'24solcasaad_pobl'!B34:N34</f>
        <v>(1) Cifras definitivas INE de la Estadística del Padrón continuo referidas al 01/01/2021. Datos definitivos (publicado 17/1/2022)</v>
      </c>
      <c r="C34" s="1084"/>
      <c r="D34" s="1084"/>
      <c r="E34" s="1084"/>
      <c r="F34" s="1084"/>
      <c r="G34" s="1084"/>
      <c r="H34" s="1084"/>
      <c r="I34" s="1084"/>
      <c r="J34" s="1084"/>
      <c r="K34" s="1084"/>
      <c r="L34" s="1084"/>
      <c r="M34" s="1084"/>
      <c r="N34" s="1084"/>
    </row>
    <row r="35" spans="2:14" ht="29.25" customHeight="1" x14ac:dyDescent="0.2">
      <c r="B35" s="1075"/>
      <c r="C35" s="1075"/>
      <c r="D35" s="1075"/>
      <c r="E35" s="737"/>
      <c r="F35" s="263"/>
      <c r="G35" s="263"/>
      <c r="H35" s="263"/>
    </row>
    <row r="36" spans="2:14" ht="4.5" customHeight="1" x14ac:dyDescent="0.2">
      <c r="B36" s="1076"/>
      <c r="C36" s="1076"/>
      <c r="D36" s="1076"/>
      <c r="E36" s="738"/>
      <c r="F36" s="263"/>
      <c r="G36" s="263"/>
      <c r="H36" s="263"/>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T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7" width="10.85546875" style="872" customWidth="1"/>
    <col min="8" max="9" width="7.140625" style="872" customWidth="1"/>
    <col min="10" max="10" width="7.7109375" style="872" customWidth="1"/>
    <col min="11" max="14" width="8.28515625" style="872" customWidth="1"/>
    <col min="15" max="16" width="7.7109375" style="872" customWidth="1"/>
    <col min="17" max="17" width="11.42578125" style="872" customWidth="1"/>
    <col min="18" max="18" width="11.42578125" style="872"/>
    <col min="19" max="19" width="11.85546875" style="872" bestFit="1" customWidth="1"/>
    <col min="20" max="16384" width="11.42578125" style="872"/>
  </cols>
  <sheetData>
    <row r="1" spans="1:18" x14ac:dyDescent="0.25">
      <c r="A1" s="871"/>
      <c r="B1" s="871"/>
      <c r="G1" s="873"/>
      <c r="H1" s="873"/>
    </row>
    <row r="2" spans="1:18" ht="48.75" customHeight="1" x14ac:dyDescent="0.25">
      <c r="A2" s="871"/>
      <c r="B2" s="871"/>
      <c r="G2" s="873"/>
      <c r="H2" s="873"/>
    </row>
    <row r="3" spans="1:18" ht="24" customHeight="1" x14ac:dyDescent="0.25">
      <c r="A3" s="871"/>
      <c r="B3" s="1038" t="s">
        <v>377</v>
      </c>
      <c r="C3" s="1038"/>
      <c r="D3" s="1038"/>
      <c r="E3" s="1038"/>
      <c r="F3" s="1038"/>
      <c r="G3" s="1038"/>
      <c r="H3" s="1038"/>
      <c r="I3" s="1038"/>
      <c r="J3" s="1038"/>
      <c r="K3" s="1038"/>
      <c r="L3" s="1038"/>
      <c r="M3" s="1038"/>
      <c r="N3" s="1038"/>
      <c r="O3" s="1038"/>
    </row>
    <row r="5" spans="1:18" x14ac:dyDescent="0.25">
      <c r="B5" s="874"/>
      <c r="C5" s="1039" t="s">
        <v>378</v>
      </c>
      <c r="D5" s="1039"/>
      <c r="E5" s="1039"/>
      <c r="F5" s="1039"/>
      <c r="G5" s="1039"/>
      <c r="H5" s="1039"/>
      <c r="I5" s="1039" t="s">
        <v>352</v>
      </c>
      <c r="J5" s="1039"/>
      <c r="K5" s="1039"/>
      <c r="L5" s="1039"/>
      <c r="M5" s="1039"/>
      <c r="N5" s="1039"/>
      <c r="O5" s="1039"/>
      <c r="P5" s="1039"/>
    </row>
    <row r="6" spans="1:18" ht="21" customHeight="1" x14ac:dyDescent="0.25">
      <c r="B6" s="874"/>
      <c r="C6" s="1040"/>
      <c r="D6" s="1040"/>
      <c r="E6" s="1040"/>
      <c r="F6" s="1040"/>
      <c r="G6" s="1040"/>
      <c r="H6" s="1040"/>
      <c r="I6" s="1040">
        <v>43830</v>
      </c>
      <c r="J6" s="1041"/>
      <c r="K6" s="1042">
        <v>44196</v>
      </c>
      <c r="L6" s="1042"/>
      <c r="M6" s="1042">
        <v>44561</v>
      </c>
      <c r="N6" s="1042"/>
      <c r="O6" s="1042">
        <f>G7</f>
        <v>44926</v>
      </c>
      <c r="P6" s="1042"/>
    </row>
    <row r="7" spans="1:18" x14ac:dyDescent="0.25">
      <c r="B7" s="944"/>
      <c r="C7" s="876">
        <v>43465</v>
      </c>
      <c r="D7" s="876">
        <v>43830</v>
      </c>
      <c r="E7" s="876">
        <v>44196</v>
      </c>
      <c r="F7" s="876">
        <v>44561</v>
      </c>
      <c r="G7" s="876">
        <f>EVO!G7</f>
        <v>44926</v>
      </c>
      <c r="H7" s="876"/>
      <c r="I7" s="876" t="s">
        <v>31</v>
      </c>
      <c r="J7" s="876" t="s">
        <v>353</v>
      </c>
      <c r="K7" s="876" t="s">
        <v>31</v>
      </c>
      <c r="L7" s="876" t="s">
        <v>353</v>
      </c>
      <c r="M7" s="876" t="s">
        <v>31</v>
      </c>
      <c r="N7" s="876" t="s">
        <v>353</v>
      </c>
      <c r="O7" s="876" t="s">
        <v>31</v>
      </c>
      <c r="P7" s="876" t="s">
        <v>353</v>
      </c>
    </row>
    <row r="8" spans="1:18" ht="15" customHeight="1" x14ac:dyDescent="0.25">
      <c r="B8" s="915" t="s">
        <v>11</v>
      </c>
      <c r="C8" s="922">
        <v>388846</v>
      </c>
      <c r="D8" s="922">
        <v>410355</v>
      </c>
      <c r="E8" s="922">
        <v>396745</v>
      </c>
      <c r="F8" s="922">
        <v>402114</v>
      </c>
      <c r="G8" s="922">
        <v>422621</v>
      </c>
      <c r="H8" s="887"/>
      <c r="I8" s="923">
        <v>5.5314957592465852E-2</v>
      </c>
      <c r="J8" s="922">
        <v>21509</v>
      </c>
      <c r="K8" s="924">
        <v>-3.3166404698370955E-2</v>
      </c>
      <c r="L8" s="925">
        <v>-13610</v>
      </c>
      <c r="M8" s="924">
        <v>1.3532621709158255E-2</v>
      </c>
      <c r="N8" s="925">
        <v>5369</v>
      </c>
      <c r="O8" s="926">
        <v>5.0997975698433784E-2</v>
      </c>
      <c r="P8" s="925">
        <v>20507</v>
      </c>
    </row>
    <row r="9" spans="1:18" x14ac:dyDescent="0.25">
      <c r="B9" s="945" t="s">
        <v>10</v>
      </c>
      <c r="C9" s="892">
        <v>49707</v>
      </c>
      <c r="D9" s="892">
        <v>51252</v>
      </c>
      <c r="E9" s="892">
        <v>47953</v>
      </c>
      <c r="F9" s="892">
        <v>48669</v>
      </c>
      <c r="G9" s="892">
        <v>51170</v>
      </c>
      <c r="H9" s="893"/>
      <c r="I9" s="894">
        <v>3.1082141348301118E-2</v>
      </c>
      <c r="J9" s="892">
        <v>1545</v>
      </c>
      <c r="K9" s="897">
        <v>-6.4368219776789193E-2</v>
      </c>
      <c r="L9" s="895">
        <v>-3299</v>
      </c>
      <c r="M9" s="897">
        <v>1.4931286885075057E-2</v>
      </c>
      <c r="N9" s="895">
        <v>716</v>
      </c>
      <c r="O9" s="896">
        <v>5.1387947153218594E-2</v>
      </c>
      <c r="P9" s="895">
        <v>2501</v>
      </c>
    </row>
    <row r="10" spans="1:18" x14ac:dyDescent="0.25">
      <c r="B10" s="945" t="s">
        <v>40</v>
      </c>
      <c r="C10" s="892">
        <v>38844</v>
      </c>
      <c r="D10" s="892">
        <v>40697</v>
      </c>
      <c r="E10" s="892">
        <v>39355</v>
      </c>
      <c r="F10" s="892">
        <v>41002</v>
      </c>
      <c r="G10" s="892">
        <v>43882</v>
      </c>
      <c r="H10" s="893"/>
      <c r="I10" s="894">
        <v>4.7703635053032656E-2</v>
      </c>
      <c r="J10" s="892">
        <v>1853</v>
      </c>
      <c r="K10" s="897">
        <v>-3.2975403592402364E-2</v>
      </c>
      <c r="L10" s="895">
        <v>-1342</v>
      </c>
      <c r="M10" s="897">
        <v>4.1849828484309404E-2</v>
      </c>
      <c r="N10" s="895">
        <v>1647</v>
      </c>
      <c r="O10" s="896">
        <v>7.024047607433781E-2</v>
      </c>
      <c r="P10" s="895">
        <v>2880</v>
      </c>
    </row>
    <row r="11" spans="1:18" x14ac:dyDescent="0.25">
      <c r="B11" s="945" t="s">
        <v>41</v>
      </c>
      <c r="C11" s="892">
        <v>27993</v>
      </c>
      <c r="D11" s="892">
        <v>32479</v>
      </c>
      <c r="E11" s="892">
        <v>32836</v>
      </c>
      <c r="F11" s="892">
        <v>35355</v>
      </c>
      <c r="G11" s="892">
        <v>39461</v>
      </c>
      <c r="H11" s="893"/>
      <c r="I11" s="894">
        <v>0.16025434930161109</v>
      </c>
      <c r="J11" s="892">
        <v>4486</v>
      </c>
      <c r="K11" s="897">
        <v>1.0991717725299388E-2</v>
      </c>
      <c r="L11" s="895">
        <v>357</v>
      </c>
      <c r="M11" s="897">
        <v>7.6714581556827977E-2</v>
      </c>
      <c r="N11" s="895">
        <v>2519</v>
      </c>
      <c r="O11" s="896">
        <v>0.11613633149483804</v>
      </c>
      <c r="P11" s="895">
        <v>4106</v>
      </c>
    </row>
    <row r="12" spans="1:18" x14ac:dyDescent="0.25">
      <c r="B12" s="945" t="s">
        <v>9</v>
      </c>
      <c r="C12" s="892">
        <v>48834</v>
      </c>
      <c r="D12" s="892">
        <v>53168</v>
      </c>
      <c r="E12" s="892">
        <v>54714</v>
      </c>
      <c r="F12" s="892">
        <v>58012</v>
      </c>
      <c r="G12" s="892">
        <v>57712</v>
      </c>
      <c r="H12" s="893"/>
      <c r="I12" s="894">
        <v>8.8749641643117494E-2</v>
      </c>
      <c r="J12" s="892">
        <v>4334</v>
      </c>
      <c r="K12" s="897">
        <v>2.907764068612706E-2</v>
      </c>
      <c r="L12" s="895">
        <v>1546</v>
      </c>
      <c r="M12" s="897">
        <v>6.0277077164893722E-2</v>
      </c>
      <c r="N12" s="895">
        <v>3298</v>
      </c>
      <c r="O12" s="896">
        <v>-5.1713438598910422E-3</v>
      </c>
      <c r="P12" s="895">
        <v>-300</v>
      </c>
      <c r="R12" s="927"/>
    </row>
    <row r="13" spans="1:18" x14ac:dyDescent="0.25">
      <c r="B13" s="945" t="s">
        <v>8</v>
      </c>
      <c r="C13" s="892">
        <v>24752</v>
      </c>
      <c r="D13" s="892">
        <v>25483</v>
      </c>
      <c r="E13" s="892">
        <v>25356</v>
      </c>
      <c r="F13" s="892">
        <v>23258</v>
      </c>
      <c r="G13" s="892">
        <v>23164</v>
      </c>
      <c r="H13" s="893"/>
      <c r="I13" s="894">
        <v>2.9532967032966928E-2</v>
      </c>
      <c r="J13" s="892">
        <v>731</v>
      </c>
      <c r="K13" s="897">
        <v>-4.9837146332849525E-3</v>
      </c>
      <c r="L13" s="895">
        <v>-127</v>
      </c>
      <c r="M13" s="897">
        <v>-8.274175737498024E-2</v>
      </c>
      <c r="N13" s="895">
        <v>-2098</v>
      </c>
      <c r="O13" s="896">
        <v>-4.0416200877118058E-3</v>
      </c>
      <c r="P13" s="895">
        <v>-94</v>
      </c>
      <c r="R13" s="927"/>
    </row>
    <row r="14" spans="1:18" x14ac:dyDescent="0.25">
      <c r="B14" s="945" t="s">
        <v>7</v>
      </c>
      <c r="C14" s="892">
        <v>129374</v>
      </c>
      <c r="D14" s="892">
        <v>146192</v>
      </c>
      <c r="E14" s="892">
        <v>140933</v>
      </c>
      <c r="F14" s="892">
        <v>142154</v>
      </c>
      <c r="G14" s="892">
        <v>146929</v>
      </c>
      <c r="H14" s="893"/>
      <c r="I14" s="894">
        <v>0.12999520769242667</v>
      </c>
      <c r="J14" s="892">
        <v>16818</v>
      </c>
      <c r="K14" s="897">
        <v>-3.5973240669804118E-2</v>
      </c>
      <c r="L14" s="895">
        <v>-5259</v>
      </c>
      <c r="M14" s="897">
        <v>8.6636912575479563E-3</v>
      </c>
      <c r="N14" s="895">
        <v>1221</v>
      </c>
      <c r="O14" s="896">
        <v>3.3590331612195268E-2</v>
      </c>
      <c r="P14" s="895">
        <v>4775</v>
      </c>
      <c r="R14" s="927"/>
    </row>
    <row r="15" spans="1:18" x14ac:dyDescent="0.25">
      <c r="B15" s="945" t="s">
        <v>43</v>
      </c>
      <c r="C15" s="892">
        <v>86579</v>
      </c>
      <c r="D15" s="892">
        <v>89837</v>
      </c>
      <c r="E15" s="892">
        <v>84968</v>
      </c>
      <c r="F15" s="892">
        <v>87354</v>
      </c>
      <c r="G15" s="892">
        <v>89947</v>
      </c>
      <c r="H15" s="893"/>
      <c r="I15" s="894">
        <v>3.763037226117194E-2</v>
      </c>
      <c r="J15" s="892">
        <v>3258</v>
      </c>
      <c r="K15" s="897">
        <v>-5.4198158887763359E-2</v>
      </c>
      <c r="L15" s="895">
        <v>-4869</v>
      </c>
      <c r="M15" s="897">
        <v>2.8081159966104829E-2</v>
      </c>
      <c r="N15" s="895">
        <v>2386</v>
      </c>
      <c r="O15" s="896">
        <v>2.9683815280353576E-2</v>
      </c>
      <c r="P15" s="895">
        <v>2593</v>
      </c>
      <c r="R15" s="927"/>
    </row>
    <row r="16" spans="1:18" x14ac:dyDescent="0.25">
      <c r="B16" s="945" t="s">
        <v>44</v>
      </c>
      <c r="C16" s="892">
        <v>318602</v>
      </c>
      <c r="D16" s="892">
        <v>334206</v>
      </c>
      <c r="E16" s="892">
        <v>321411</v>
      </c>
      <c r="F16" s="892">
        <v>337967</v>
      </c>
      <c r="G16" s="892">
        <v>354754</v>
      </c>
      <c r="H16" s="893"/>
      <c r="I16" s="894">
        <v>4.8976465935556046E-2</v>
      </c>
      <c r="J16" s="892">
        <v>15604</v>
      </c>
      <c r="K16" s="897">
        <v>-3.828477047090717E-2</v>
      </c>
      <c r="L16" s="895">
        <v>-12795</v>
      </c>
      <c r="M16" s="897">
        <v>5.1510371455861792E-2</v>
      </c>
      <c r="N16" s="895">
        <v>16556</v>
      </c>
      <c r="O16" s="896">
        <v>4.9670529962984489E-2</v>
      </c>
      <c r="P16" s="895">
        <v>16787</v>
      </c>
      <c r="R16" s="927"/>
    </row>
    <row r="17" spans="2:20" x14ac:dyDescent="0.25">
      <c r="B17" s="945" t="s">
        <v>6</v>
      </c>
      <c r="C17" s="892">
        <v>116879</v>
      </c>
      <c r="D17" s="892">
        <v>144556</v>
      </c>
      <c r="E17" s="892">
        <v>155768</v>
      </c>
      <c r="F17" s="892">
        <v>166723</v>
      </c>
      <c r="G17" s="892">
        <v>185933</v>
      </c>
      <c r="H17" s="893"/>
      <c r="I17" s="894">
        <v>0.23680045174924502</v>
      </c>
      <c r="J17" s="892">
        <v>27677</v>
      </c>
      <c r="K17" s="897">
        <v>7.7561637012645512E-2</v>
      </c>
      <c r="L17" s="895">
        <v>11212</v>
      </c>
      <c r="M17" s="897">
        <v>7.0328950747265084E-2</v>
      </c>
      <c r="N17" s="895">
        <v>10955</v>
      </c>
      <c r="O17" s="896">
        <v>0.11522105528331417</v>
      </c>
      <c r="P17" s="895">
        <v>19210</v>
      </c>
      <c r="R17" s="927"/>
    </row>
    <row r="18" spans="2:20" x14ac:dyDescent="0.25">
      <c r="B18" s="945" t="s">
        <v>5</v>
      </c>
      <c r="C18" s="892">
        <v>54680</v>
      </c>
      <c r="D18" s="892">
        <v>56883</v>
      </c>
      <c r="E18" s="892">
        <v>52977</v>
      </c>
      <c r="F18" s="892">
        <v>54286</v>
      </c>
      <c r="G18" s="892">
        <v>56834</v>
      </c>
      <c r="H18" s="893"/>
      <c r="I18" s="894">
        <v>4.0288953913679482E-2</v>
      </c>
      <c r="J18" s="892">
        <v>2203</v>
      </c>
      <c r="K18" s="897">
        <v>-6.8667264384789872E-2</v>
      </c>
      <c r="L18" s="895">
        <v>-3906</v>
      </c>
      <c r="M18" s="897">
        <v>2.4708835909923232E-2</v>
      </c>
      <c r="N18" s="895">
        <v>1309</v>
      </c>
      <c r="O18" s="896">
        <v>4.6936595070552256E-2</v>
      </c>
      <c r="P18" s="895">
        <v>2548</v>
      </c>
      <c r="R18" s="927"/>
    </row>
    <row r="19" spans="2:20" x14ac:dyDescent="0.25">
      <c r="B19" s="945" t="s">
        <v>38</v>
      </c>
      <c r="C19" s="892">
        <v>80184</v>
      </c>
      <c r="D19" s="892">
        <v>80673</v>
      </c>
      <c r="E19" s="892">
        <v>77385</v>
      </c>
      <c r="F19" s="892">
        <v>77804</v>
      </c>
      <c r="G19" s="892">
        <v>79633</v>
      </c>
      <c r="H19" s="893"/>
      <c r="I19" s="894">
        <v>6.0984735109248511E-3</v>
      </c>
      <c r="J19" s="892">
        <v>489</v>
      </c>
      <c r="K19" s="897">
        <v>-4.0757130638503614E-2</v>
      </c>
      <c r="L19" s="895">
        <v>-3288</v>
      </c>
      <c r="M19" s="897">
        <v>5.414486011500852E-3</v>
      </c>
      <c r="N19" s="895">
        <v>419</v>
      </c>
      <c r="O19" s="896">
        <v>2.3507788802632268E-2</v>
      </c>
      <c r="P19" s="895">
        <v>1829</v>
      </c>
      <c r="R19" s="927"/>
    </row>
    <row r="20" spans="2:20" x14ac:dyDescent="0.25">
      <c r="B20" s="945" t="s">
        <v>45</v>
      </c>
      <c r="C20" s="892">
        <v>215222</v>
      </c>
      <c r="D20" s="892">
        <v>228990</v>
      </c>
      <c r="E20" s="892">
        <v>223671</v>
      </c>
      <c r="F20" s="892">
        <v>216089</v>
      </c>
      <c r="G20" s="892">
        <v>224953</v>
      </c>
      <c r="H20" s="893"/>
      <c r="I20" s="894">
        <v>6.397115536515785E-2</v>
      </c>
      <c r="J20" s="892">
        <v>13768</v>
      </c>
      <c r="K20" s="897">
        <v>-2.3228088562819327E-2</v>
      </c>
      <c r="L20" s="895">
        <v>-5319</v>
      </c>
      <c r="M20" s="897">
        <v>-3.3898001976116698E-2</v>
      </c>
      <c r="N20" s="895">
        <v>-7582</v>
      </c>
      <c r="O20" s="896">
        <v>4.1020135222061382E-2</v>
      </c>
      <c r="P20" s="895">
        <v>8864</v>
      </c>
      <c r="R20" s="927"/>
    </row>
    <row r="21" spans="2:20" x14ac:dyDescent="0.25">
      <c r="B21" s="945" t="s">
        <v>46</v>
      </c>
      <c r="C21" s="892">
        <v>44249</v>
      </c>
      <c r="D21" s="892">
        <v>53719</v>
      </c>
      <c r="E21" s="892">
        <v>52094</v>
      </c>
      <c r="F21" s="892">
        <v>54205</v>
      </c>
      <c r="G21" s="892">
        <v>55440</v>
      </c>
      <c r="H21" s="893"/>
      <c r="I21" s="894">
        <v>0.21401613595787472</v>
      </c>
      <c r="J21" s="892">
        <v>9470</v>
      </c>
      <c r="K21" s="897">
        <v>-3.0250004653846863E-2</v>
      </c>
      <c r="L21" s="895">
        <v>-1625</v>
      </c>
      <c r="M21" s="897">
        <v>4.0522900909893744E-2</v>
      </c>
      <c r="N21" s="895">
        <v>2111</v>
      </c>
      <c r="O21" s="896">
        <v>2.2783876026196914E-2</v>
      </c>
      <c r="P21" s="895">
        <v>1235</v>
      </c>
      <c r="R21" s="927"/>
    </row>
    <row r="22" spans="2:20" x14ac:dyDescent="0.25">
      <c r="B22" s="945" t="s">
        <v>47</v>
      </c>
      <c r="C22" s="892">
        <v>20012</v>
      </c>
      <c r="D22" s="892">
        <v>20052</v>
      </c>
      <c r="E22" s="892">
        <v>19700</v>
      </c>
      <c r="F22" s="892">
        <v>20426</v>
      </c>
      <c r="G22" s="892">
        <v>21291</v>
      </c>
      <c r="H22" s="893"/>
      <c r="I22" s="894">
        <v>1.9988007195681501E-3</v>
      </c>
      <c r="J22" s="892">
        <v>40</v>
      </c>
      <c r="K22" s="897">
        <v>-1.7554358667464576E-2</v>
      </c>
      <c r="L22" s="895">
        <v>-352</v>
      </c>
      <c r="M22" s="897">
        <v>3.6852791878172697E-2</v>
      </c>
      <c r="N22" s="895">
        <v>726</v>
      </c>
      <c r="O22" s="896">
        <v>4.2347987858611491E-2</v>
      </c>
      <c r="P22" s="895">
        <v>865</v>
      </c>
      <c r="R22" s="927"/>
    </row>
    <row r="23" spans="2:20" x14ac:dyDescent="0.25">
      <c r="B23" s="945" t="s">
        <v>48</v>
      </c>
      <c r="C23" s="892">
        <v>102813</v>
      </c>
      <c r="D23" s="892">
        <v>106366</v>
      </c>
      <c r="E23" s="892">
        <v>105906</v>
      </c>
      <c r="F23" s="892">
        <v>107110</v>
      </c>
      <c r="G23" s="892">
        <v>108983</v>
      </c>
      <c r="H23" s="893"/>
      <c r="I23" s="894">
        <v>3.455788664857562E-2</v>
      </c>
      <c r="J23" s="892">
        <v>3553</v>
      </c>
      <c r="K23" s="897">
        <v>-4.3246902205591464E-3</v>
      </c>
      <c r="L23" s="895">
        <v>-460</v>
      </c>
      <c r="M23" s="897">
        <v>1.1368572130002086E-2</v>
      </c>
      <c r="N23" s="895">
        <v>1204</v>
      </c>
      <c r="O23" s="896">
        <v>1.7486695920082118E-2</v>
      </c>
      <c r="P23" s="895">
        <v>1873</v>
      </c>
      <c r="R23" s="927"/>
    </row>
    <row r="24" spans="2:20" x14ac:dyDescent="0.25">
      <c r="B24" s="945" t="s">
        <v>49</v>
      </c>
      <c r="C24" s="892">
        <v>15257</v>
      </c>
      <c r="D24" s="892">
        <v>15375</v>
      </c>
      <c r="E24" s="892">
        <v>14687</v>
      </c>
      <c r="F24" s="892">
        <v>15454</v>
      </c>
      <c r="G24" s="892">
        <v>14358</v>
      </c>
      <c r="H24" s="893"/>
      <c r="I24" s="894">
        <v>7.7341548141836025E-3</v>
      </c>
      <c r="J24" s="892">
        <v>118</v>
      </c>
      <c r="K24" s="897">
        <v>-4.4747967479674799E-2</v>
      </c>
      <c r="L24" s="895">
        <v>-688</v>
      </c>
      <c r="M24" s="897">
        <v>5.2223054401852043E-2</v>
      </c>
      <c r="N24" s="895">
        <v>767</v>
      </c>
      <c r="O24" s="896">
        <v>-7.0920150122945502E-2</v>
      </c>
      <c r="P24" s="895">
        <v>-1096</v>
      </c>
      <c r="R24" s="927"/>
    </row>
    <row r="25" spans="2:20" x14ac:dyDescent="0.25">
      <c r="B25" s="946" t="s">
        <v>4</v>
      </c>
      <c r="C25" s="908">
        <v>4359</v>
      </c>
      <c r="D25" s="908">
        <v>4461</v>
      </c>
      <c r="E25" s="908">
        <v>4491</v>
      </c>
      <c r="F25" s="908">
        <v>4622</v>
      </c>
      <c r="G25" s="908">
        <v>4953</v>
      </c>
      <c r="H25" s="909"/>
      <c r="I25" s="911">
        <v>2.33998623537508E-2</v>
      </c>
      <c r="J25" s="908">
        <v>102</v>
      </c>
      <c r="K25" s="914">
        <v>6.7249495628782796E-3</v>
      </c>
      <c r="L25" s="912">
        <v>30</v>
      </c>
      <c r="M25" s="914">
        <v>2.9169450011133469E-2</v>
      </c>
      <c r="N25" s="912">
        <v>131</v>
      </c>
      <c r="O25" s="913">
        <v>7.1614019904803206E-2</v>
      </c>
      <c r="P25" s="912">
        <v>331</v>
      </c>
      <c r="R25" s="927"/>
      <c r="S25" s="927"/>
      <c r="T25" s="935"/>
    </row>
    <row r="26" spans="2:20" x14ac:dyDescent="0.25">
      <c r="B26" s="877" t="s">
        <v>3</v>
      </c>
      <c r="C26" s="878">
        <v>1767186</v>
      </c>
      <c r="D26" s="878">
        <v>1894744</v>
      </c>
      <c r="E26" s="878">
        <v>1850950</v>
      </c>
      <c r="F26" s="878">
        <v>1892604</v>
      </c>
      <c r="G26" s="878">
        <v>1982018</v>
      </c>
      <c r="H26" s="879"/>
      <c r="I26" s="880">
        <v>7.2181422894930236E-2</v>
      </c>
      <c r="J26" s="881">
        <v>127558</v>
      </c>
      <c r="K26" s="882">
        <v>-2.3113412682663204E-2</v>
      </c>
      <c r="L26" s="878">
        <v>-43794</v>
      </c>
      <c r="M26" s="883">
        <v>2.250411950619946E-2</v>
      </c>
      <c r="N26" s="884">
        <v>41654</v>
      </c>
      <c r="O26" s="883">
        <v>4.7243903109155383E-2</v>
      </c>
      <c r="P26" s="884">
        <v>89414</v>
      </c>
    </row>
  </sheetData>
  <mergeCells count="7">
    <mergeCell ref="B3:O3"/>
    <mergeCell ref="C5:H6"/>
    <mergeCell ref="I5:P5"/>
    <mergeCell ref="I6:J6"/>
    <mergeCell ref="K6:L6"/>
    <mergeCell ref="O6:P6"/>
    <mergeCell ref="M6:N6"/>
  </mergeCells>
  <pageMargins left="0.7" right="0.7" top="0.75" bottom="0.75" header="0.3" footer="0.3"/>
  <pageSetup paperSize="9" scale="88"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EVO_sol!C8:G8</xm:f>
              <xm:sqref>H8</xm:sqref>
            </x14:sparkline>
            <x14:sparkline>
              <xm:f>EVO_sol!C9:G9</xm:f>
              <xm:sqref>H9</xm:sqref>
            </x14:sparkline>
            <x14:sparkline>
              <xm:f>EVO_sol!C10:G10</xm:f>
              <xm:sqref>H10</xm:sqref>
            </x14:sparkline>
            <x14:sparkline>
              <xm:f>EVO_sol!C11:G11</xm:f>
              <xm:sqref>H11</xm:sqref>
            </x14:sparkline>
            <x14:sparkline>
              <xm:f>EVO_sol!C12:G12</xm:f>
              <xm:sqref>H12</xm:sqref>
            </x14:sparkline>
            <x14:sparkline>
              <xm:f>EVO_sol!C13:G13</xm:f>
              <xm:sqref>H13</xm:sqref>
            </x14:sparkline>
            <x14:sparkline>
              <xm:f>EVO_sol!C14:G14</xm:f>
              <xm:sqref>H14</xm:sqref>
            </x14:sparkline>
            <x14:sparkline>
              <xm:f>EVO_sol!C15:G15</xm:f>
              <xm:sqref>H15</xm:sqref>
            </x14:sparkline>
            <x14:sparkline>
              <xm:f>EVO_sol!C16:G16</xm:f>
              <xm:sqref>H16</xm:sqref>
            </x14:sparkline>
            <x14:sparkline>
              <xm:f>EVO_sol!C17:G17</xm:f>
              <xm:sqref>H17</xm:sqref>
            </x14:sparkline>
            <x14:sparkline>
              <xm:f>EVO_sol!C18:G18</xm:f>
              <xm:sqref>H18</xm:sqref>
            </x14:sparkline>
            <x14:sparkline>
              <xm:f>EVO_sol!C19:G19</xm:f>
              <xm:sqref>H19</xm:sqref>
            </x14:sparkline>
            <x14:sparkline>
              <xm:f>EVO_sol!C20:G20</xm:f>
              <xm:sqref>H20</xm:sqref>
            </x14:sparkline>
            <x14:sparkline>
              <xm:f>EVO_sol!C21:G21</xm:f>
              <xm:sqref>H21</xm:sqref>
            </x14:sparkline>
            <x14:sparkline>
              <xm:f>EVO_sol!C22:G22</xm:f>
              <xm:sqref>H22</xm:sqref>
            </x14:sparkline>
            <x14:sparkline>
              <xm:f>EVO_sol!C23:G23</xm:f>
              <xm:sqref>H23</xm:sqref>
            </x14:sparkline>
            <x14:sparkline>
              <xm:f>EVO_sol!C24:G24</xm:f>
              <xm:sqref>H24</xm:sqref>
            </x14:sparkline>
            <x14:sparkline>
              <xm:f>EVO_sol!C25:G25</xm:f>
              <xm:sqref>H25</xm:sqref>
            </x14:sparkline>
            <x14:sparkline>
              <xm:f>EVO_sol!C26:G26</xm:f>
              <xm:sqref>H26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6" zoomScale="84" zoomScaleNormal="84" workbookViewId="0">
      <selection activeCell="A4" sqref="A4:Z4"/>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62" bestFit="1" customWidth="1"/>
    <col min="26" max="26" width="7.7109375" style="298" bestFit="1" customWidth="1"/>
    <col min="27" max="27" width="11.42578125" style="298"/>
    <col min="28" max="30" width="2.42578125" style="298" bestFit="1" customWidth="1"/>
    <col min="31" max="31" width="13" style="298" bestFit="1" customWidth="1"/>
    <col min="32" max="32" width="3.42578125" style="298" bestFit="1" customWidth="1"/>
    <col min="33" max="33" width="3.85546875" style="298" customWidth="1"/>
    <col min="34" max="36" width="2.42578125" style="298" bestFit="1" customWidth="1"/>
    <col min="37" max="37" width="8.42578125" style="298" bestFit="1" customWidth="1"/>
    <col min="38" max="38" width="3.42578125" style="298" bestFit="1" customWidth="1"/>
    <col min="39" max="39" width="3.5703125" style="298" customWidth="1"/>
    <col min="40" max="42" width="2.42578125" style="298" bestFit="1" customWidth="1"/>
    <col min="43" max="43" width="8.42578125" style="298" bestFit="1" customWidth="1"/>
    <col min="44" max="44" width="4.140625" style="298" bestFit="1" customWidth="1"/>
    <col min="45" max="45" width="3.28515625" style="298" customWidth="1"/>
    <col min="46" max="46" width="4.28515625" style="298" bestFit="1" customWidth="1"/>
    <col min="47" max="47" width="2.42578125" style="298" bestFit="1" customWidth="1"/>
    <col min="48" max="48" width="4.28515625" style="298" bestFit="1" customWidth="1"/>
    <col min="49" max="49" width="8.42578125" style="298" bestFit="1" customWidth="1"/>
    <col min="50" max="50" width="4.28515625" style="298" bestFit="1" customWidth="1"/>
    <col min="51" max="16384" width="11.42578125" style="262"/>
  </cols>
  <sheetData>
    <row r="1" spans="1:50" s="202" customFormat="1" ht="15" customHeight="1" x14ac:dyDescent="0.2">
      <c r="B1" s="203"/>
      <c r="C1" s="204"/>
      <c r="F1" s="204"/>
      <c r="I1" s="204"/>
      <c r="O1" s="205"/>
      <c r="R1" s="20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6" customFormat="1" ht="43.5" customHeight="1" x14ac:dyDescent="0.2">
      <c r="B2" s="1054"/>
      <c r="C2" s="1054"/>
      <c r="D2" s="1054"/>
      <c r="E2" s="1054"/>
      <c r="F2" s="1054"/>
      <c r="G2" s="1054"/>
      <c r="H2" s="1054"/>
      <c r="I2" s="1054"/>
      <c r="O2" s="208"/>
      <c r="Z2" s="618"/>
      <c r="AA2" s="618"/>
      <c r="AB2" s="618"/>
      <c r="AC2" s="618"/>
      <c r="AD2" s="618"/>
      <c r="AE2" s="618"/>
      <c r="AF2" s="618"/>
      <c r="AG2" s="618"/>
      <c r="AH2" s="618"/>
      <c r="AI2" s="618"/>
      <c r="AJ2" s="618"/>
      <c r="AK2" s="618"/>
      <c r="AL2" s="618"/>
      <c r="AM2" s="618"/>
      <c r="AN2" s="618"/>
      <c r="AO2" s="618"/>
      <c r="AP2" s="618"/>
      <c r="AQ2" s="618"/>
      <c r="AR2" s="618"/>
      <c r="AS2" s="618"/>
      <c r="AT2" s="618"/>
      <c r="AU2" s="618"/>
      <c r="AV2" s="618"/>
      <c r="AW2" s="618"/>
      <c r="AX2" s="618"/>
    </row>
    <row r="3" spans="1:50" s="209" customFormat="1" ht="4.5" customHeight="1" x14ac:dyDescent="0.2">
      <c r="B3" s="1055"/>
      <c r="C3" s="1055"/>
      <c r="D3" s="1055"/>
      <c r="E3" s="1055"/>
      <c r="F3" s="1055"/>
      <c r="G3" s="1055"/>
      <c r="H3" s="1055"/>
      <c r="I3" s="1055"/>
      <c r="O3" s="208"/>
      <c r="Z3" s="618"/>
      <c r="AA3" s="618"/>
      <c r="AB3" s="618"/>
      <c r="AC3" s="618"/>
      <c r="AD3" s="618"/>
      <c r="AE3" s="618"/>
      <c r="AF3" s="618"/>
      <c r="AG3" s="618"/>
      <c r="AH3" s="618"/>
      <c r="AI3" s="618"/>
      <c r="AJ3" s="618"/>
      <c r="AK3" s="618"/>
      <c r="AL3" s="618"/>
      <c r="AM3" s="618"/>
      <c r="AN3" s="618"/>
      <c r="AO3" s="618"/>
      <c r="AP3" s="618"/>
      <c r="AQ3" s="618"/>
      <c r="AR3" s="618"/>
      <c r="AS3" s="618"/>
      <c r="AT3" s="618"/>
      <c r="AU3" s="618"/>
      <c r="AV3" s="618"/>
      <c r="AW3" s="618"/>
      <c r="AX3" s="618"/>
    </row>
    <row r="4" spans="1:50" s="209" customFormat="1" ht="37.5" customHeight="1" x14ac:dyDescent="0.2">
      <c r="A4" s="1091" t="s">
        <v>438</v>
      </c>
      <c r="B4" s="1091"/>
      <c r="C4" s="1091"/>
      <c r="D4" s="1091"/>
      <c r="E4" s="1091"/>
      <c r="F4" s="1091"/>
      <c r="G4" s="1091"/>
      <c r="H4" s="1091"/>
      <c r="I4" s="1091"/>
      <c r="J4" s="1091"/>
      <c r="K4" s="1091"/>
      <c r="L4" s="1091"/>
      <c r="M4" s="1091"/>
      <c r="N4" s="1091"/>
      <c r="O4" s="1091"/>
      <c r="P4" s="1091"/>
      <c r="Q4" s="1091"/>
      <c r="R4" s="1091"/>
      <c r="S4" s="1091"/>
      <c r="T4" s="1091"/>
      <c r="U4" s="1091"/>
      <c r="V4" s="1091"/>
      <c r="W4" s="1091"/>
      <c r="X4" s="1091"/>
      <c r="Y4" s="1091"/>
      <c r="Z4" s="1091"/>
      <c r="AA4" s="618"/>
      <c r="AB4" s="618"/>
      <c r="AC4" s="618"/>
      <c r="AD4" s="618"/>
      <c r="AE4" s="618"/>
      <c r="AF4" s="618"/>
      <c r="AG4" s="618"/>
      <c r="AH4" s="618"/>
      <c r="AI4" s="618"/>
      <c r="AJ4" s="618"/>
      <c r="AK4" s="618"/>
      <c r="AL4" s="618"/>
      <c r="AM4" s="618"/>
      <c r="AN4" s="618"/>
      <c r="AO4" s="618"/>
      <c r="AP4" s="618"/>
      <c r="AQ4" s="618"/>
      <c r="AR4" s="618"/>
      <c r="AS4" s="618"/>
      <c r="AT4" s="618"/>
      <c r="AU4" s="618"/>
      <c r="AV4" s="618"/>
      <c r="AW4" s="618"/>
      <c r="AX4" s="618"/>
    </row>
    <row r="5" spans="1:50"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618"/>
      <c r="AB5" s="618"/>
      <c r="AC5" s="618"/>
      <c r="AD5" s="618"/>
      <c r="AE5" s="618"/>
      <c r="AF5" s="618"/>
      <c r="AG5" s="618"/>
      <c r="AH5" s="618"/>
      <c r="AI5" s="618"/>
      <c r="AJ5" s="618"/>
      <c r="AK5" s="618"/>
      <c r="AL5" s="618"/>
      <c r="AM5" s="618"/>
      <c r="AN5" s="618"/>
      <c r="AO5" s="618"/>
      <c r="AP5" s="618"/>
      <c r="AQ5" s="618"/>
      <c r="AR5" s="618"/>
      <c r="AS5" s="618"/>
      <c r="AT5" s="618"/>
      <c r="AU5" s="618"/>
      <c r="AV5" s="618"/>
      <c r="AW5" s="618"/>
      <c r="AX5" s="618"/>
    </row>
    <row r="6" spans="1:50" s="618" customFormat="1" ht="6" customHeight="1" x14ac:dyDescent="0.2"/>
    <row r="7" spans="1:50" s="597" customFormat="1" ht="12.75" customHeight="1" x14ac:dyDescent="0.2">
      <c r="A7" s="702"/>
      <c r="B7" s="1126" t="s">
        <v>15</v>
      </c>
      <c r="C7" s="583"/>
      <c r="D7" s="1088" t="s">
        <v>191</v>
      </c>
      <c r="E7" s="1088"/>
      <c r="F7" s="583"/>
      <c r="G7" s="1088"/>
      <c r="H7" s="1088"/>
      <c r="I7" s="583"/>
      <c r="J7" s="1088"/>
      <c r="K7" s="1088"/>
      <c r="L7" s="583"/>
      <c r="M7" s="1088"/>
      <c r="N7" s="1088"/>
      <c r="O7" s="583"/>
      <c r="P7" s="1088" t="s">
        <v>187</v>
      </c>
      <c r="Q7" s="1088"/>
      <c r="R7" s="583"/>
      <c r="S7" s="1088"/>
      <c r="T7" s="1088"/>
      <c r="U7" s="583"/>
      <c r="V7" s="1088"/>
      <c r="W7" s="1088"/>
      <c r="X7" s="583"/>
      <c r="Y7" s="1088"/>
      <c r="Z7" s="1088"/>
      <c r="AA7" s="673"/>
      <c r="AB7" s="673"/>
      <c r="AI7" s="598"/>
    </row>
    <row r="8" spans="1:50" s="597" customFormat="1" ht="37.5" customHeight="1" x14ac:dyDescent="0.2">
      <c r="A8" s="702"/>
      <c r="B8" s="1126"/>
      <c r="C8" s="583"/>
      <c r="D8" s="1088"/>
      <c r="E8" s="1088"/>
      <c r="F8" s="583"/>
      <c r="G8" s="1088" t="s">
        <v>177</v>
      </c>
      <c r="H8" s="1088"/>
      <c r="I8" s="583"/>
      <c r="J8" s="1088" t="s">
        <v>183</v>
      </c>
      <c r="K8" s="1088"/>
      <c r="L8" s="583"/>
      <c r="M8" s="1088" t="s">
        <v>178</v>
      </c>
      <c r="N8" s="1088"/>
      <c r="O8" s="583"/>
      <c r="P8" s="1088"/>
      <c r="Q8" s="1088"/>
      <c r="R8" s="583"/>
      <c r="S8" s="1088" t="s">
        <v>188</v>
      </c>
      <c r="T8" s="1088"/>
      <c r="U8" s="583"/>
      <c r="V8" s="1088" t="s">
        <v>189</v>
      </c>
      <c r="W8" s="1088"/>
      <c r="X8" s="583"/>
      <c r="Y8" s="1088" t="s">
        <v>190</v>
      </c>
      <c r="Z8" s="1088"/>
      <c r="AA8" s="673"/>
      <c r="AB8" s="673"/>
      <c r="AI8" s="598"/>
    </row>
    <row r="9" spans="1:50" s="436" customFormat="1" ht="36.75" customHeight="1" x14ac:dyDescent="0.2">
      <c r="A9" s="716"/>
      <c r="B9" s="1126"/>
      <c r="C9" s="507"/>
      <c r="D9" s="676" t="s">
        <v>12</v>
      </c>
      <c r="E9" s="676" t="s">
        <v>13</v>
      </c>
      <c r="F9" s="507"/>
      <c r="G9" s="676" t="s">
        <v>12</v>
      </c>
      <c r="H9" s="434" t="s">
        <v>13</v>
      </c>
      <c r="I9" s="507"/>
      <c r="J9" s="676" t="s">
        <v>12</v>
      </c>
      <c r="K9" s="434" t="s">
        <v>13</v>
      </c>
      <c r="L9" s="507"/>
      <c r="M9" s="676" t="s">
        <v>12</v>
      </c>
      <c r="N9" s="434" t="s">
        <v>13</v>
      </c>
      <c r="O9" s="507"/>
      <c r="P9" s="676" t="s">
        <v>12</v>
      </c>
      <c r="Q9" s="676" t="s">
        <v>119</v>
      </c>
      <c r="R9" s="507"/>
      <c r="S9" s="676" t="s">
        <v>12</v>
      </c>
      <c r="T9" s="434" t="s">
        <v>119</v>
      </c>
      <c r="U9" s="507"/>
      <c r="V9" s="676" t="s">
        <v>12</v>
      </c>
      <c r="W9" s="434" t="s">
        <v>13</v>
      </c>
      <c r="X9" s="507"/>
      <c r="Y9" s="676" t="s">
        <v>12</v>
      </c>
      <c r="Z9" s="584" t="s">
        <v>13</v>
      </c>
      <c r="AA9" s="584"/>
      <c r="AB9" s="585"/>
      <c r="AC9" s="586"/>
      <c r="AD9" s="586"/>
      <c r="AE9" s="586"/>
      <c r="AF9" s="586"/>
      <c r="AG9" s="601"/>
      <c r="AH9" s="601"/>
      <c r="AI9" s="601"/>
      <c r="AJ9" s="601"/>
      <c r="AK9" s="601"/>
      <c r="AL9" s="601"/>
      <c r="AM9" s="601"/>
      <c r="AN9" s="601"/>
      <c r="AO9" s="601"/>
      <c r="AP9" s="601"/>
      <c r="AQ9" s="601"/>
      <c r="AR9" s="601"/>
      <c r="AS9" s="601"/>
      <c r="AT9" s="601"/>
      <c r="AU9" s="601"/>
      <c r="AV9" s="601"/>
      <c r="AW9" s="601"/>
      <c r="AX9" s="601"/>
    </row>
    <row r="10" spans="1:50" s="232" customFormat="1" ht="4.5" customHeight="1" x14ac:dyDescent="0.2">
      <c r="A10" s="677"/>
      <c r="B10" s="431"/>
      <c r="C10" s="514"/>
      <c r="D10" s="431"/>
      <c r="E10" s="431"/>
      <c r="F10" s="514"/>
      <c r="G10" s="431"/>
      <c r="H10" s="431"/>
      <c r="I10" s="514"/>
      <c r="J10" s="431"/>
      <c r="K10" s="431"/>
      <c r="L10" s="514"/>
      <c r="M10" s="431"/>
      <c r="N10" s="431"/>
      <c r="O10" s="514"/>
      <c r="P10" s="431"/>
      <c r="Q10" s="431"/>
      <c r="R10" s="514"/>
      <c r="S10" s="431"/>
      <c r="T10" s="431"/>
      <c r="U10" s="514"/>
      <c r="V10" s="431"/>
      <c r="W10" s="431"/>
      <c r="X10" s="514"/>
      <c r="Y10" s="431"/>
      <c r="Z10" s="673"/>
      <c r="AA10" s="673"/>
      <c r="AB10" s="585"/>
      <c r="AC10" s="586"/>
      <c r="AD10" s="586"/>
      <c r="AE10" s="586"/>
      <c r="AF10" s="586"/>
      <c r="AG10" s="588"/>
      <c r="AH10" s="588"/>
      <c r="AI10" s="588"/>
      <c r="AJ10" s="588"/>
      <c r="AK10" s="588"/>
      <c r="AL10" s="588"/>
      <c r="AM10" s="588"/>
      <c r="AN10" s="588"/>
      <c r="AO10" s="588"/>
      <c r="AP10" s="588"/>
      <c r="AQ10" s="588"/>
      <c r="AR10" s="588"/>
      <c r="AS10" s="588"/>
      <c r="AT10" s="588"/>
      <c r="AU10" s="588"/>
      <c r="AV10" s="588"/>
      <c r="AW10" s="588"/>
      <c r="AX10" s="588"/>
    </row>
    <row r="11" spans="1:50" s="232" customFormat="1" ht="18" customHeight="1" x14ac:dyDescent="0.15">
      <c r="A11" s="677"/>
      <c r="B11" s="678" t="s">
        <v>11</v>
      </c>
      <c r="C11" s="679"/>
      <c r="D11" s="680">
        <f>G11+J11+M11</f>
        <v>8472407</v>
      </c>
      <c r="E11" s="681">
        <f t="shared" ref="E11:E28" si="0">D11*100/$D$30</f>
        <v>17.879894203889844</v>
      </c>
      <c r="F11" s="679"/>
      <c r="G11" s="682">
        <f>'20pobl'!J12</f>
        <v>6977014</v>
      </c>
      <c r="H11" s="683">
        <f>G11*100/$G$30</f>
        <v>18.324743588709847</v>
      </c>
      <c r="I11" s="679"/>
      <c r="J11" s="682">
        <f>'20pobl'!Q12</f>
        <v>1073456</v>
      </c>
      <c r="K11" s="683">
        <f>J11*100/$J$30</f>
        <v>16.647862418348851</v>
      </c>
      <c r="L11" s="679"/>
      <c r="M11" s="682">
        <f>'20pobl'!X12</f>
        <v>421937</v>
      </c>
      <c r="N11" s="683">
        <f t="shared" ref="N11:N28" si="1">M11*100/$M$30</f>
        <v>14.73852502622417</v>
      </c>
      <c r="O11" s="679"/>
      <c r="P11" s="684">
        <f>S11+V11+Y11</f>
        <v>270632</v>
      </c>
      <c r="Q11" s="685">
        <f>P11*100/D11</f>
        <v>3.1942752514132051</v>
      </c>
      <c r="R11" s="679"/>
      <c r="S11" s="682">
        <f>'44apbpcasaad'!G12</f>
        <v>81310</v>
      </c>
      <c r="T11" s="686">
        <f>S11*100/G11</f>
        <v>1.1653982634978231</v>
      </c>
      <c r="U11" s="679"/>
      <c r="V11" s="682">
        <f>'44apbpcasaad'!J12</f>
        <v>56796</v>
      </c>
      <c r="W11" s="686">
        <f>V11*100/J11</f>
        <v>5.2909481152464561</v>
      </c>
      <c r="X11" s="679"/>
      <c r="Y11" s="682">
        <f>'44apbpcasaad'!M12</f>
        <v>132526</v>
      </c>
      <c r="Z11" s="610">
        <f>Y11*100/M11</f>
        <v>31.408954417365624</v>
      </c>
      <c r="AA11" s="589"/>
      <c r="AB11" s="590">
        <f t="shared" ref="AB11:AB28" si="2">_xlfn.RANK.EQ(Q11,Q$11:Q$30,0)</f>
        <v>3</v>
      </c>
      <c r="AC11" s="590">
        <v>1</v>
      </c>
      <c r="AD11" s="590">
        <f>MATCH(AC11,AB$11:AB$30,0)</f>
        <v>7</v>
      </c>
      <c r="AE11" s="591" t="str">
        <f t="shared" ref="AE11:AE29" si="3">INDEX(B$11:B$30,AD11,1)</f>
        <v>Castilla y León</v>
      </c>
      <c r="AF11" s="592">
        <f t="shared" ref="AF11:AF29" si="4">INDEX(Q$11:Q$30,AD11,1)</f>
        <v>4.7908661643320007</v>
      </c>
      <c r="AG11" s="588"/>
      <c r="AH11" s="590">
        <f>_xlfn.RANK.EQ(T11,T$11:T$30,0)</f>
        <v>2</v>
      </c>
      <c r="AI11" s="590">
        <v>1</v>
      </c>
      <c r="AJ11" s="590">
        <f>MATCH(AI11,AH$11:AH$30,0)</f>
        <v>7</v>
      </c>
      <c r="AK11" s="591" t="str">
        <f>INDEX(B$11:B$30,AJ11,1)</f>
        <v>Castilla y León</v>
      </c>
      <c r="AL11" s="592">
        <f>INDEX(T$11:T$30,AJ11,1)</f>
        <v>1.3590992005099376</v>
      </c>
      <c r="AM11" s="588"/>
      <c r="AN11" s="590">
        <f>_xlfn.RANK.EQ(W11,W$11:W$30,0)</f>
        <v>1</v>
      </c>
      <c r="AO11" s="590">
        <v>1</v>
      </c>
      <c r="AP11" s="590">
        <f>MATCH(AO11,AN$11:AN$30,0)</f>
        <v>1</v>
      </c>
      <c r="AQ11" s="591" t="str">
        <f>INDEX(B$11:B$30,AP11,1)</f>
        <v>Andalucía</v>
      </c>
      <c r="AR11" s="592">
        <f>INDEX(W$11:W$30,AP11,1)</f>
        <v>5.2909481152464561</v>
      </c>
      <c r="AS11" s="588"/>
      <c r="AT11" s="590">
        <f>_xlfn.RANK.EQ(Z11,Z$11:Z$30,0)</f>
        <v>2</v>
      </c>
      <c r="AU11" s="590">
        <v>1</v>
      </c>
      <c r="AV11" s="590">
        <f>MATCH(AU11,AT$11:AT$30,0)</f>
        <v>7</v>
      </c>
      <c r="AW11" s="591" t="str">
        <f>INDEX(B$11:B$30,AV11,1)</f>
        <v>Castilla y León</v>
      </c>
      <c r="AX11" s="592">
        <f>INDEX(Z$11:Z$30,AV11,1)</f>
        <v>32.227477343938851</v>
      </c>
    </row>
    <row r="12" spans="1:50" s="232" customFormat="1" ht="18" customHeight="1" x14ac:dyDescent="0.15">
      <c r="A12" s="677"/>
      <c r="B12" s="678" t="s">
        <v>10</v>
      </c>
      <c r="C12" s="679"/>
      <c r="D12" s="680">
        <f t="shared" ref="D12:D28" si="5">G12+J12+M12</f>
        <v>1326261</v>
      </c>
      <c r="E12" s="681">
        <f t="shared" si="0"/>
        <v>2.7988983964940712</v>
      </c>
      <c r="F12" s="679"/>
      <c r="G12" s="682">
        <f>'20pobl'!J13</f>
        <v>1036658</v>
      </c>
      <c r="H12" s="683">
        <f t="shared" ref="H12:H28" si="6">G12*100/$G$30</f>
        <v>2.7227252287561376</v>
      </c>
      <c r="I12" s="679"/>
      <c r="J12" s="682">
        <f>'20pobl'!Q13</f>
        <v>191988</v>
      </c>
      <c r="K12" s="683">
        <f t="shared" ref="K12:K28" si="7">J12*100/$J$30</f>
        <v>2.9774763101365678</v>
      </c>
      <c r="L12" s="679"/>
      <c r="M12" s="682">
        <f>'20pobl'!X13</f>
        <v>97615</v>
      </c>
      <c r="N12" s="683">
        <f t="shared" si="1"/>
        <v>3.4097534002348038</v>
      </c>
      <c r="O12" s="679"/>
      <c r="P12" s="684">
        <f t="shared" ref="P12:P28" si="8">S12+V12+Y12</f>
        <v>37547</v>
      </c>
      <c r="Q12" s="685">
        <f t="shared" ref="Q12:Q28" si="9">P12*100/D12</f>
        <v>2.8310415521530077</v>
      </c>
      <c r="R12" s="679"/>
      <c r="S12" s="682">
        <f>'44apbpcasaad'!G13</f>
        <v>7858</v>
      </c>
      <c r="T12" s="686">
        <f t="shared" ref="T12:T28" si="10">S12*100/G12</f>
        <v>0.75801276795240091</v>
      </c>
      <c r="U12" s="679"/>
      <c r="V12" s="682">
        <f>'44apbpcasaad'!J13</f>
        <v>6843</v>
      </c>
      <c r="W12" s="686">
        <f t="shared" ref="W12:W28" si="11">V12*100/J12</f>
        <v>3.5642852678292392</v>
      </c>
      <c r="X12" s="679"/>
      <c r="Y12" s="682">
        <f>'44apbpcasaad'!M13</f>
        <v>22846</v>
      </c>
      <c r="Z12" s="610">
        <f t="shared" ref="Z12:Z28" si="12">Y12*100/M12</f>
        <v>23.404189929826359</v>
      </c>
      <c r="AA12" s="589"/>
      <c r="AB12" s="590">
        <f t="shared" si="2"/>
        <v>8</v>
      </c>
      <c r="AC12" s="590">
        <v>2</v>
      </c>
      <c r="AD12" s="590">
        <f t="shared" ref="AD12:AD28" si="13">MATCH(AC12,AB$11:AB$30,0)</f>
        <v>8</v>
      </c>
      <c r="AE12" s="591" t="str">
        <f t="shared" si="3"/>
        <v>Castilla - La Mancha</v>
      </c>
      <c r="AF12" s="592">
        <f t="shared" si="4"/>
        <v>3.2854824591790832</v>
      </c>
      <c r="AG12" s="588"/>
      <c r="AH12" s="590">
        <f t="shared" ref="AH12:AH30" si="14">_xlfn.RANK.EQ(T12,T$11:T$30,0)</f>
        <v>16</v>
      </c>
      <c r="AI12" s="590">
        <v>2</v>
      </c>
      <c r="AJ12" s="590">
        <f t="shared" ref="AJ12:AJ28" si="15">MATCH(AI12,AH$11:AH$30,0)</f>
        <v>1</v>
      </c>
      <c r="AK12" s="591" t="str">
        <f t="shared" ref="AK12:AK29" si="16">INDEX(B$11:B$30,AJ12,1)</f>
        <v>Andalucía</v>
      </c>
      <c r="AL12" s="592">
        <f t="shared" ref="AL12:AL29" si="17">INDEX(T$11:T$30,AJ12,1)</f>
        <v>1.1653982634978231</v>
      </c>
      <c r="AM12" s="588"/>
      <c r="AN12" s="590">
        <f t="shared" ref="AN12:AN30" si="18">_xlfn.RANK.EQ(W12,W$11:W$30,0)</f>
        <v>11</v>
      </c>
      <c r="AO12" s="590">
        <v>2</v>
      </c>
      <c r="AP12" s="590">
        <f t="shared" ref="AP12:AP28" si="19">MATCH(AO12,AN$11:AN$30,0)</f>
        <v>7</v>
      </c>
      <c r="AQ12" s="591" t="str">
        <f t="shared" ref="AQ12:AQ29" si="20">INDEX(B$11:B$30,AP12,1)</f>
        <v>Castilla y León</v>
      </c>
      <c r="AR12" s="592">
        <f t="shared" ref="AR12:AR28" si="21">INDEX(W$11:W$30,AP12,1)</f>
        <v>4.9361579083534979</v>
      </c>
      <c r="AS12" s="588"/>
      <c r="AT12" s="590">
        <f t="shared" ref="AT12:AT30" si="22">_xlfn.RANK.EQ(Z12,Z$11:Z$30,0)</f>
        <v>10</v>
      </c>
      <c r="AU12" s="590">
        <v>2</v>
      </c>
      <c r="AV12" s="590">
        <f t="shared" ref="AV12:AV28" si="23">MATCH(AU12,AT$11:AT$30,0)</f>
        <v>1</v>
      </c>
      <c r="AW12" s="591" t="str">
        <f t="shared" ref="AW12:AW29" si="24">INDEX(B$11:B$30,AV12,1)</f>
        <v>Andalucía</v>
      </c>
      <c r="AX12" s="592">
        <f t="shared" ref="AX12:AX29" si="25">INDEX(Z$11:Z$30,AV12,1)</f>
        <v>31.408954417365624</v>
      </c>
    </row>
    <row r="13" spans="1:50" s="232" customFormat="1" ht="18" customHeight="1" x14ac:dyDescent="0.15">
      <c r="A13" s="677"/>
      <c r="B13" s="678" t="s">
        <v>40</v>
      </c>
      <c r="C13" s="679"/>
      <c r="D13" s="680">
        <f t="shared" si="5"/>
        <v>1011792</v>
      </c>
      <c r="E13" s="681">
        <f t="shared" si="0"/>
        <v>2.1352531714236713</v>
      </c>
      <c r="F13" s="679"/>
      <c r="G13" s="682">
        <f>'20pobl'!J14</f>
        <v>742953</v>
      </c>
      <c r="H13" s="683">
        <f t="shared" si="6"/>
        <v>1.9513251977798449</v>
      </c>
      <c r="I13" s="679"/>
      <c r="J13" s="682">
        <f>'20pobl'!Q14</f>
        <v>182543</v>
      </c>
      <c r="K13" s="683">
        <f t="shared" si="7"/>
        <v>2.8309970314876942</v>
      </c>
      <c r="L13" s="679"/>
      <c r="M13" s="682">
        <f>'20pobl'!X14</f>
        <v>86296</v>
      </c>
      <c r="N13" s="683">
        <f t="shared" si="1"/>
        <v>3.0143736047396672</v>
      </c>
      <c r="O13" s="679"/>
      <c r="P13" s="684">
        <f t="shared" si="8"/>
        <v>28977</v>
      </c>
      <c r="Q13" s="685">
        <f t="shared" si="9"/>
        <v>2.8639285544855069</v>
      </c>
      <c r="R13" s="679"/>
      <c r="S13" s="682">
        <f>'44apbpcasaad'!G14</f>
        <v>7336</v>
      </c>
      <c r="T13" s="686">
        <f t="shared" si="10"/>
        <v>0.98741104753598141</v>
      </c>
      <c r="U13" s="679"/>
      <c r="V13" s="682">
        <f>'44apbpcasaad'!J14</f>
        <v>5801</v>
      </c>
      <c r="W13" s="686">
        <f t="shared" si="11"/>
        <v>3.1778813758949944</v>
      </c>
      <c r="X13" s="679"/>
      <c r="Y13" s="682">
        <f>'44apbpcasaad'!M14</f>
        <v>15840</v>
      </c>
      <c r="Z13" s="610">
        <f t="shared" si="12"/>
        <v>18.355427829795122</v>
      </c>
      <c r="AA13" s="589"/>
      <c r="AB13" s="590">
        <f t="shared" si="2"/>
        <v>7</v>
      </c>
      <c r="AC13" s="590">
        <v>3</v>
      </c>
      <c r="AD13" s="590">
        <f t="shared" si="13"/>
        <v>1</v>
      </c>
      <c r="AE13" s="591" t="str">
        <f t="shared" si="3"/>
        <v>Andalucía</v>
      </c>
      <c r="AF13" s="593">
        <f t="shared" si="4"/>
        <v>3.1942752514132051</v>
      </c>
      <c r="AG13" s="588"/>
      <c r="AH13" s="590">
        <f t="shared" si="14"/>
        <v>7</v>
      </c>
      <c r="AI13" s="590">
        <v>3</v>
      </c>
      <c r="AJ13" s="590">
        <f t="shared" si="15"/>
        <v>18</v>
      </c>
      <c r="AK13" s="591" t="str">
        <f t="shared" si="16"/>
        <v>Ceuta y Melilla</v>
      </c>
      <c r="AL13" s="592">
        <f t="shared" si="17"/>
        <v>1.1508644803793591</v>
      </c>
      <c r="AM13" s="588"/>
      <c r="AN13" s="590">
        <f t="shared" si="18"/>
        <v>16</v>
      </c>
      <c r="AO13" s="590">
        <v>3</v>
      </c>
      <c r="AP13" s="590">
        <f t="shared" si="19"/>
        <v>8</v>
      </c>
      <c r="AQ13" s="591" t="str">
        <f t="shared" si="20"/>
        <v>Castilla - La Mancha</v>
      </c>
      <c r="AR13" s="592">
        <f t="shared" si="21"/>
        <v>4.6424375342680344</v>
      </c>
      <c r="AS13" s="588"/>
      <c r="AT13" s="590">
        <f t="shared" si="22"/>
        <v>17</v>
      </c>
      <c r="AU13" s="590">
        <v>3</v>
      </c>
      <c r="AV13" s="590">
        <f t="shared" si="23"/>
        <v>8</v>
      </c>
      <c r="AW13" s="591" t="str">
        <f t="shared" si="24"/>
        <v>Castilla - La Mancha</v>
      </c>
      <c r="AX13" s="592">
        <f t="shared" si="25"/>
        <v>29.662705789622404</v>
      </c>
    </row>
    <row r="14" spans="1:50" s="232" customFormat="1" ht="18" customHeight="1" x14ac:dyDescent="0.15">
      <c r="A14" s="677"/>
      <c r="B14" s="678" t="s">
        <v>41</v>
      </c>
      <c r="C14" s="679"/>
      <c r="D14" s="680">
        <f t="shared" si="5"/>
        <v>1173008</v>
      </c>
      <c r="E14" s="681">
        <f t="shared" si="0"/>
        <v>2.475478213017436</v>
      </c>
      <c r="F14" s="679"/>
      <c r="G14" s="682">
        <f>'20pobl'!J15</f>
        <v>985646</v>
      </c>
      <c r="H14" s="683">
        <f t="shared" si="6"/>
        <v>2.5887450160251229</v>
      </c>
      <c r="I14" s="679"/>
      <c r="J14" s="682">
        <f>'20pobl'!Q15</f>
        <v>136541</v>
      </c>
      <c r="K14" s="683">
        <f t="shared" si="7"/>
        <v>2.1175677274744102</v>
      </c>
      <c r="L14" s="679"/>
      <c r="M14" s="682">
        <f>'20pobl'!X15</f>
        <v>50821</v>
      </c>
      <c r="N14" s="683">
        <f t="shared" si="1"/>
        <v>1.7752095226484963</v>
      </c>
      <c r="O14" s="679"/>
      <c r="P14" s="684">
        <f t="shared" si="8"/>
        <v>26198</v>
      </c>
      <c r="Q14" s="685">
        <f t="shared" si="9"/>
        <v>2.2334033527478074</v>
      </c>
      <c r="R14" s="679"/>
      <c r="S14" s="682">
        <f>'44apbpcasaad'!G15</f>
        <v>6892</v>
      </c>
      <c r="T14" s="686">
        <f t="shared" si="10"/>
        <v>0.69923684568293287</v>
      </c>
      <c r="U14" s="679"/>
      <c r="V14" s="682">
        <f>'44apbpcasaad'!J15</f>
        <v>5712</v>
      </c>
      <c r="W14" s="686">
        <f t="shared" si="11"/>
        <v>4.1833588445961283</v>
      </c>
      <c r="X14" s="679"/>
      <c r="Y14" s="682">
        <f>'44apbpcasaad'!M15</f>
        <v>13594</v>
      </c>
      <c r="Z14" s="610">
        <f t="shared" si="12"/>
        <v>26.748784951102891</v>
      </c>
      <c r="AA14" s="589"/>
      <c r="AB14" s="590">
        <f t="shared" si="2"/>
        <v>17</v>
      </c>
      <c r="AC14" s="590">
        <v>4</v>
      </c>
      <c r="AD14" s="590">
        <f t="shared" si="13"/>
        <v>11</v>
      </c>
      <c r="AE14" s="591" t="str">
        <f t="shared" si="3"/>
        <v>Extremadura</v>
      </c>
      <c r="AF14" s="592">
        <f t="shared" si="4"/>
        <v>3.0953250634024885</v>
      </c>
      <c r="AG14" s="588"/>
      <c r="AH14" s="590">
        <f t="shared" si="14"/>
        <v>17</v>
      </c>
      <c r="AI14" s="590">
        <v>4</v>
      </c>
      <c r="AJ14" s="590">
        <f t="shared" si="15"/>
        <v>14</v>
      </c>
      <c r="AK14" s="591" t="str">
        <f t="shared" si="16"/>
        <v>Murcia, Región de</v>
      </c>
      <c r="AL14" s="592">
        <f t="shared" si="17"/>
        <v>1.0895057496033067</v>
      </c>
      <c r="AM14" s="588"/>
      <c r="AN14" s="590">
        <f t="shared" si="18"/>
        <v>5</v>
      </c>
      <c r="AO14" s="590">
        <v>4</v>
      </c>
      <c r="AP14" s="590">
        <f t="shared" si="19"/>
        <v>14</v>
      </c>
      <c r="AQ14" s="591" t="str">
        <f t="shared" si="20"/>
        <v>Murcia, Región de</v>
      </c>
      <c r="AR14" s="592">
        <f t="shared" si="21"/>
        <v>4.2009309314597312</v>
      </c>
      <c r="AS14" s="588"/>
      <c r="AT14" s="590">
        <f t="shared" si="22"/>
        <v>4</v>
      </c>
      <c r="AU14" s="590">
        <v>4</v>
      </c>
      <c r="AV14" s="590">
        <f t="shared" si="23"/>
        <v>4</v>
      </c>
      <c r="AW14" s="591" t="str">
        <f t="shared" si="24"/>
        <v>Balears, Illes</v>
      </c>
      <c r="AX14" s="592">
        <f t="shared" si="25"/>
        <v>26.748784951102891</v>
      </c>
    </row>
    <row r="15" spans="1:50" s="232" customFormat="1" ht="18" customHeight="1" x14ac:dyDescent="0.15">
      <c r="A15" s="677"/>
      <c r="B15" s="678" t="s">
        <v>9</v>
      </c>
      <c r="C15" s="679"/>
      <c r="D15" s="680">
        <f t="shared" si="5"/>
        <v>2172944</v>
      </c>
      <c r="E15" s="681">
        <f t="shared" si="0"/>
        <v>4.5857108648082194</v>
      </c>
      <c r="F15" s="679"/>
      <c r="G15" s="682">
        <f>'20pobl'!J16</f>
        <v>1811685</v>
      </c>
      <c r="H15" s="683">
        <f t="shared" si="6"/>
        <v>4.7582910237118341</v>
      </c>
      <c r="I15" s="679"/>
      <c r="J15" s="682">
        <f>'20pobl'!Q16</f>
        <v>267903</v>
      </c>
      <c r="K15" s="683">
        <f t="shared" si="7"/>
        <v>4.154816113061842</v>
      </c>
      <c r="L15" s="679"/>
      <c r="M15" s="682">
        <f>'20pobl'!X16</f>
        <v>93356</v>
      </c>
      <c r="N15" s="683">
        <f t="shared" si="1"/>
        <v>3.2609838491248304</v>
      </c>
      <c r="O15" s="679"/>
      <c r="P15" s="684">
        <f t="shared" si="8"/>
        <v>34697</v>
      </c>
      <c r="Q15" s="685">
        <f t="shared" si="9"/>
        <v>1.5967737778792275</v>
      </c>
      <c r="R15" s="679"/>
      <c r="S15" s="682">
        <f>'44apbpcasaad'!G16</f>
        <v>14464</v>
      </c>
      <c r="T15" s="686">
        <f t="shared" si="10"/>
        <v>0.7983727855559879</v>
      </c>
      <c r="U15" s="679"/>
      <c r="V15" s="682">
        <f>'44apbpcasaad'!J16</f>
        <v>6669</v>
      </c>
      <c r="W15" s="686">
        <f t="shared" si="11"/>
        <v>2.4893338260489806</v>
      </c>
      <c r="X15" s="679"/>
      <c r="Y15" s="682">
        <f>'44apbpcasaad'!M16</f>
        <v>13564</v>
      </c>
      <c r="Z15" s="610">
        <f t="shared" si="12"/>
        <v>14.529328591627747</v>
      </c>
      <c r="AA15" s="589"/>
      <c r="AB15" s="590">
        <f t="shared" si="2"/>
        <v>19</v>
      </c>
      <c r="AC15" s="590">
        <v>5</v>
      </c>
      <c r="AD15" s="590">
        <f t="shared" si="13"/>
        <v>6</v>
      </c>
      <c r="AE15" s="591" t="str">
        <f t="shared" si="3"/>
        <v>Cantabria</v>
      </c>
      <c r="AF15" s="592">
        <f t="shared" si="4"/>
        <v>3.0030435905814645</v>
      </c>
      <c r="AG15" s="588"/>
      <c r="AH15" s="590">
        <f t="shared" si="14"/>
        <v>14</v>
      </c>
      <c r="AI15" s="590">
        <v>5</v>
      </c>
      <c r="AJ15" s="590">
        <f t="shared" si="15"/>
        <v>11</v>
      </c>
      <c r="AK15" s="591" t="str">
        <f t="shared" si="16"/>
        <v>Extremadura</v>
      </c>
      <c r="AL15" s="592">
        <f t="shared" si="17"/>
        <v>1.0045907041234916</v>
      </c>
      <c r="AM15" s="588"/>
      <c r="AN15" s="590">
        <f t="shared" si="18"/>
        <v>19</v>
      </c>
      <c r="AO15" s="590">
        <v>5</v>
      </c>
      <c r="AP15" s="590">
        <f t="shared" si="19"/>
        <v>4</v>
      </c>
      <c r="AQ15" s="591" t="str">
        <f t="shared" si="20"/>
        <v>Balears, Illes</v>
      </c>
      <c r="AR15" s="592">
        <f t="shared" si="21"/>
        <v>4.1833588445961283</v>
      </c>
      <c r="AS15" s="588"/>
      <c r="AT15" s="590">
        <f t="shared" si="22"/>
        <v>19</v>
      </c>
      <c r="AU15" s="590">
        <v>5</v>
      </c>
      <c r="AV15" s="590">
        <f t="shared" si="23"/>
        <v>17</v>
      </c>
      <c r="AW15" s="591" t="str">
        <f t="shared" si="24"/>
        <v>Rioja, La</v>
      </c>
      <c r="AX15" s="592">
        <f t="shared" si="25"/>
        <v>24.808816914080072</v>
      </c>
    </row>
    <row r="16" spans="1:50" s="232" customFormat="1" ht="18" customHeight="1" x14ac:dyDescent="0.15">
      <c r="A16" s="677"/>
      <c r="B16" s="678" t="s">
        <v>8</v>
      </c>
      <c r="C16" s="679"/>
      <c r="D16" s="687">
        <f t="shared" si="5"/>
        <v>584507</v>
      </c>
      <c r="E16" s="681">
        <f t="shared" si="0"/>
        <v>1.2335247021812148</v>
      </c>
      <c r="F16" s="679"/>
      <c r="G16" s="688">
        <f>'20pobl'!J17</f>
        <v>452491</v>
      </c>
      <c r="H16" s="683">
        <f t="shared" si="6"/>
        <v>1.1884427279634107</v>
      </c>
      <c r="I16" s="679"/>
      <c r="J16" s="688">
        <f>'20pobl'!Q17</f>
        <v>91014</v>
      </c>
      <c r="K16" s="683">
        <f t="shared" si="7"/>
        <v>1.4115050362041877</v>
      </c>
      <c r="L16" s="679"/>
      <c r="M16" s="688">
        <f>'20pobl'!X17</f>
        <v>41002</v>
      </c>
      <c r="N16" s="683">
        <f t="shared" si="1"/>
        <v>1.4322256714278279</v>
      </c>
      <c r="O16" s="679"/>
      <c r="P16" s="688">
        <f t="shared" si="8"/>
        <v>17553</v>
      </c>
      <c r="Q16" s="685">
        <f t="shared" si="9"/>
        <v>3.0030435905814645</v>
      </c>
      <c r="R16" s="679"/>
      <c r="S16" s="688">
        <f>'44apbpcasaad'!G17</f>
        <v>4473</v>
      </c>
      <c r="T16" s="686">
        <f t="shared" si="10"/>
        <v>0.98852794862218252</v>
      </c>
      <c r="U16" s="679"/>
      <c r="V16" s="688">
        <f>'44apbpcasaad'!J17</f>
        <v>3644</v>
      </c>
      <c r="W16" s="686">
        <f t="shared" si="11"/>
        <v>4.0037796382974049</v>
      </c>
      <c r="X16" s="679"/>
      <c r="Y16" s="688">
        <f>'44apbpcasaad'!M17</f>
        <v>9436</v>
      </c>
      <c r="Z16" s="610">
        <f t="shared" si="12"/>
        <v>23.013511536022634</v>
      </c>
      <c r="AA16" s="589"/>
      <c r="AB16" s="590">
        <f t="shared" si="2"/>
        <v>5</v>
      </c>
      <c r="AC16" s="590">
        <v>6</v>
      </c>
      <c r="AD16" s="590">
        <f t="shared" si="13"/>
        <v>16</v>
      </c>
      <c r="AE16" s="591" t="str">
        <f t="shared" si="3"/>
        <v>País Vasco</v>
      </c>
      <c r="AF16" s="592">
        <f t="shared" si="4"/>
        <v>2.9451764300971139</v>
      </c>
      <c r="AG16" s="588"/>
      <c r="AH16" s="590">
        <f t="shared" si="14"/>
        <v>6</v>
      </c>
      <c r="AI16" s="590">
        <v>6</v>
      </c>
      <c r="AJ16" s="590">
        <f t="shared" si="15"/>
        <v>6</v>
      </c>
      <c r="AK16" s="591" t="str">
        <f t="shared" si="16"/>
        <v>Cantabria</v>
      </c>
      <c r="AL16" s="592">
        <f t="shared" si="17"/>
        <v>0.98852794862218252</v>
      </c>
      <c r="AM16" s="588"/>
      <c r="AN16" s="590">
        <f t="shared" si="18"/>
        <v>7</v>
      </c>
      <c r="AO16" s="590">
        <v>6</v>
      </c>
      <c r="AP16" s="590">
        <f t="shared" si="19"/>
        <v>11</v>
      </c>
      <c r="AQ16" s="591" t="str">
        <f t="shared" si="20"/>
        <v>Extremadura</v>
      </c>
      <c r="AR16" s="592">
        <f t="shared" si="21"/>
        <v>4.1700939872436251</v>
      </c>
      <c r="AS16" s="588"/>
      <c r="AT16" s="590">
        <f t="shared" si="22"/>
        <v>14</v>
      </c>
      <c r="AU16" s="590">
        <v>6</v>
      </c>
      <c r="AV16" s="590">
        <f t="shared" si="23"/>
        <v>13</v>
      </c>
      <c r="AW16" s="591" t="str">
        <f t="shared" si="24"/>
        <v>Madrid, Comunidad de</v>
      </c>
      <c r="AX16" s="592">
        <f t="shared" si="25"/>
        <v>24.763425452064141</v>
      </c>
    </row>
    <row r="17" spans="1:50" s="232" customFormat="1" ht="18" customHeight="1" x14ac:dyDescent="0.15">
      <c r="A17" s="677"/>
      <c r="B17" s="678" t="s">
        <v>7</v>
      </c>
      <c r="C17" s="679"/>
      <c r="D17" s="680">
        <f t="shared" si="5"/>
        <v>2383139</v>
      </c>
      <c r="E17" s="681">
        <f t="shared" si="0"/>
        <v>5.0292996067308655</v>
      </c>
      <c r="F17" s="679"/>
      <c r="G17" s="682">
        <f>'20pobl'!J18</f>
        <v>1769628</v>
      </c>
      <c r="H17" s="683">
        <f t="shared" si="6"/>
        <v>4.6478306260244615</v>
      </c>
      <c r="I17" s="679"/>
      <c r="J17" s="682">
        <f>'20pobl'!Q18</f>
        <v>394254</v>
      </c>
      <c r="K17" s="683">
        <f t="shared" si="7"/>
        <v>6.1143506113745776</v>
      </c>
      <c r="L17" s="679"/>
      <c r="M17" s="682">
        <f>'20pobl'!X18</f>
        <v>219257</v>
      </c>
      <c r="N17" s="683">
        <f t="shared" si="1"/>
        <v>7.6587850358580374</v>
      </c>
      <c r="O17" s="679"/>
      <c r="P17" s="684">
        <f t="shared" si="8"/>
        <v>114173</v>
      </c>
      <c r="Q17" s="685">
        <f>P17*100/D17</f>
        <v>4.7908661643320007</v>
      </c>
      <c r="R17" s="679"/>
      <c r="S17" s="682">
        <f>'44apbpcasaad'!G18</f>
        <v>24051</v>
      </c>
      <c r="T17" s="686">
        <f>S17*100/G17</f>
        <v>1.3590992005099376</v>
      </c>
      <c r="U17" s="679"/>
      <c r="V17" s="682">
        <f>'44apbpcasaad'!J18</f>
        <v>19461</v>
      </c>
      <c r="W17" s="686">
        <f>V17*100/J17</f>
        <v>4.9361579083534979</v>
      </c>
      <c r="X17" s="679"/>
      <c r="Y17" s="682">
        <f>'44apbpcasaad'!M18</f>
        <v>70661</v>
      </c>
      <c r="Z17" s="610">
        <f>Y17*100/M17</f>
        <v>32.227477343938851</v>
      </c>
      <c r="AA17" s="589"/>
      <c r="AB17" s="590">
        <f t="shared" si="2"/>
        <v>1</v>
      </c>
      <c r="AC17" s="590">
        <v>7</v>
      </c>
      <c r="AD17" s="590">
        <f t="shared" si="13"/>
        <v>3</v>
      </c>
      <c r="AE17" s="591" t="str">
        <f t="shared" si="3"/>
        <v>Asturias, Principado de</v>
      </c>
      <c r="AF17" s="592">
        <f t="shared" si="4"/>
        <v>2.8639285544855069</v>
      </c>
      <c r="AG17" s="588"/>
      <c r="AH17" s="590">
        <f t="shared" si="14"/>
        <v>1</v>
      </c>
      <c r="AI17" s="590">
        <v>7</v>
      </c>
      <c r="AJ17" s="590">
        <f t="shared" si="15"/>
        <v>3</v>
      </c>
      <c r="AK17" s="591" t="str">
        <f t="shared" si="16"/>
        <v>Asturias, Principado de</v>
      </c>
      <c r="AL17" s="592">
        <f t="shared" si="17"/>
        <v>0.98741104753598141</v>
      </c>
      <c r="AM17" s="588"/>
      <c r="AN17" s="590">
        <f t="shared" si="18"/>
        <v>2</v>
      </c>
      <c r="AO17" s="590">
        <v>7</v>
      </c>
      <c r="AP17" s="590">
        <f t="shared" si="19"/>
        <v>6</v>
      </c>
      <c r="AQ17" s="591" t="str">
        <f t="shared" si="20"/>
        <v>Cantabria</v>
      </c>
      <c r="AR17" s="592">
        <f t="shared" si="21"/>
        <v>4.0037796382974049</v>
      </c>
      <c r="AS17" s="588"/>
      <c r="AT17" s="590">
        <f t="shared" si="22"/>
        <v>1</v>
      </c>
      <c r="AU17" s="590">
        <v>7</v>
      </c>
      <c r="AV17" s="590">
        <f t="shared" si="23"/>
        <v>20</v>
      </c>
      <c r="AW17" s="591" t="str">
        <f t="shared" si="24"/>
        <v>TOTAL</v>
      </c>
      <c r="AX17" s="592">
        <f t="shared" si="25"/>
        <v>24.500099028334677</v>
      </c>
    </row>
    <row r="18" spans="1:50" s="232" customFormat="1" ht="18" customHeight="1" x14ac:dyDescent="0.15">
      <c r="A18" s="677"/>
      <c r="B18" s="678" t="s">
        <v>43</v>
      </c>
      <c r="C18" s="679"/>
      <c r="D18" s="680">
        <f t="shared" si="5"/>
        <v>2049562</v>
      </c>
      <c r="E18" s="681">
        <f t="shared" si="0"/>
        <v>4.3253294753560434</v>
      </c>
      <c r="F18" s="679"/>
      <c r="G18" s="682">
        <f>'20pobl'!J19</f>
        <v>1659740</v>
      </c>
      <c r="H18" s="683">
        <f t="shared" si="6"/>
        <v>4.3592158370221537</v>
      </c>
      <c r="I18" s="679"/>
      <c r="J18" s="682">
        <f>'20pobl'!Q19</f>
        <v>255340</v>
      </c>
      <c r="K18" s="683">
        <f t="shared" si="7"/>
        <v>3.9599808375016732</v>
      </c>
      <c r="L18" s="679"/>
      <c r="M18" s="682">
        <f>'20pobl'!X19</f>
        <v>134482</v>
      </c>
      <c r="N18" s="683">
        <f t="shared" si="1"/>
        <v>4.6975409186126811</v>
      </c>
      <c r="O18" s="679"/>
      <c r="P18" s="684">
        <f t="shared" si="8"/>
        <v>67338</v>
      </c>
      <c r="Q18" s="685">
        <f t="shared" si="9"/>
        <v>3.2854824591790832</v>
      </c>
      <c r="R18" s="679"/>
      <c r="S18" s="682">
        <f>'44apbpcasaad'!G19</f>
        <v>15593</v>
      </c>
      <c r="T18" s="686">
        <f t="shared" si="10"/>
        <v>0.93948449757190888</v>
      </c>
      <c r="U18" s="679"/>
      <c r="V18" s="682">
        <f>'44apbpcasaad'!J19</f>
        <v>11854</v>
      </c>
      <c r="W18" s="686">
        <f t="shared" si="11"/>
        <v>4.6424375342680344</v>
      </c>
      <c r="X18" s="679"/>
      <c r="Y18" s="682">
        <f>'44apbpcasaad'!M19</f>
        <v>39891</v>
      </c>
      <c r="Z18" s="610">
        <f t="shared" si="12"/>
        <v>29.662705789622404</v>
      </c>
      <c r="AA18" s="589"/>
      <c r="AB18" s="590">
        <f t="shared" si="2"/>
        <v>2</v>
      </c>
      <c r="AC18" s="590">
        <v>8</v>
      </c>
      <c r="AD18" s="590">
        <f t="shared" si="13"/>
        <v>2</v>
      </c>
      <c r="AE18" s="591" t="str">
        <f t="shared" si="3"/>
        <v>Aragón</v>
      </c>
      <c r="AF18" s="592">
        <f t="shared" si="4"/>
        <v>2.8310415521530077</v>
      </c>
      <c r="AG18" s="588"/>
      <c r="AH18" s="590">
        <f t="shared" si="14"/>
        <v>11</v>
      </c>
      <c r="AI18" s="590">
        <v>8</v>
      </c>
      <c r="AJ18" s="590">
        <f t="shared" si="15"/>
        <v>16</v>
      </c>
      <c r="AK18" s="591" t="str">
        <f t="shared" si="16"/>
        <v>País Vasco</v>
      </c>
      <c r="AL18" s="592">
        <f t="shared" si="17"/>
        <v>0.9826868298665643</v>
      </c>
      <c r="AM18" s="588"/>
      <c r="AN18" s="590">
        <f t="shared" si="18"/>
        <v>3</v>
      </c>
      <c r="AO18" s="590">
        <v>8</v>
      </c>
      <c r="AP18" s="590">
        <f t="shared" si="19"/>
        <v>20</v>
      </c>
      <c r="AQ18" s="591" t="str">
        <f t="shared" si="20"/>
        <v>TOTAL</v>
      </c>
      <c r="AR18" s="592">
        <f t="shared" si="21"/>
        <v>3.920154602713922</v>
      </c>
      <c r="AS18" s="588"/>
      <c r="AT18" s="590">
        <f t="shared" si="22"/>
        <v>3</v>
      </c>
      <c r="AU18" s="590">
        <v>8</v>
      </c>
      <c r="AV18" s="590">
        <f t="shared" si="23"/>
        <v>10</v>
      </c>
      <c r="AW18" s="591" t="str">
        <f t="shared" si="24"/>
        <v>Comunitat Valenciana</v>
      </c>
      <c r="AX18" s="592">
        <f t="shared" si="25"/>
        <v>24.2423187154155</v>
      </c>
    </row>
    <row r="19" spans="1:50" s="232" customFormat="1" ht="18" customHeight="1" x14ac:dyDescent="0.15">
      <c r="A19" s="677"/>
      <c r="B19" s="678" t="s">
        <v>44</v>
      </c>
      <c r="C19" s="679"/>
      <c r="D19" s="680">
        <f t="shared" si="5"/>
        <v>7763362</v>
      </c>
      <c r="E19" s="681">
        <f t="shared" si="0"/>
        <v>16.383548527177538</v>
      </c>
      <c r="F19" s="679"/>
      <c r="G19" s="682">
        <f>'20pobl'!J20</f>
        <v>6284691</v>
      </c>
      <c r="H19" s="683">
        <f t="shared" si="6"/>
        <v>16.506395301668089</v>
      </c>
      <c r="I19" s="679"/>
      <c r="J19" s="682">
        <f>'20pobl'!Q20</f>
        <v>1026220</v>
      </c>
      <c r="K19" s="683">
        <f t="shared" si="7"/>
        <v>15.915295429862015</v>
      </c>
      <c r="L19" s="679"/>
      <c r="M19" s="682">
        <f>'20pobl'!X20</f>
        <v>452451</v>
      </c>
      <c r="N19" s="683">
        <f t="shared" si="1"/>
        <v>15.804398255284918</v>
      </c>
      <c r="O19" s="679"/>
      <c r="P19" s="684">
        <f t="shared" si="8"/>
        <v>187874</v>
      </c>
      <c r="Q19" s="685">
        <f t="shared" si="9"/>
        <v>2.4200082386986463</v>
      </c>
      <c r="R19" s="679"/>
      <c r="S19" s="682">
        <f>'44apbpcasaad'!G20</f>
        <v>51546</v>
      </c>
      <c r="T19" s="686">
        <f t="shared" si="10"/>
        <v>0.82018352214929902</v>
      </c>
      <c r="U19" s="679"/>
      <c r="V19" s="682">
        <f>'44apbpcasaad'!J20</f>
        <v>37776</v>
      </c>
      <c r="W19" s="686">
        <f t="shared" si="11"/>
        <v>3.6810820291945197</v>
      </c>
      <c r="X19" s="679"/>
      <c r="Y19" s="682">
        <f>'44apbpcasaad'!M20</f>
        <v>98552</v>
      </c>
      <c r="Z19" s="610">
        <f t="shared" si="12"/>
        <v>21.781806206638951</v>
      </c>
      <c r="AA19" s="589"/>
      <c r="AB19" s="590">
        <f t="shared" si="2"/>
        <v>15</v>
      </c>
      <c r="AC19" s="590">
        <v>9</v>
      </c>
      <c r="AD19" s="590">
        <f t="shared" si="13"/>
        <v>20</v>
      </c>
      <c r="AE19" s="591" t="str">
        <f t="shared" si="3"/>
        <v>TOTAL</v>
      </c>
      <c r="AF19" s="592">
        <f t="shared" si="4"/>
        <v>2.771835040912749</v>
      </c>
      <c r="AG19" s="588"/>
      <c r="AH19" s="590">
        <f t="shared" si="14"/>
        <v>13</v>
      </c>
      <c r="AI19" s="590">
        <v>9</v>
      </c>
      <c r="AJ19" s="590">
        <f t="shared" si="15"/>
        <v>12</v>
      </c>
      <c r="AK19" s="591" t="str">
        <f t="shared" si="16"/>
        <v>Galicia</v>
      </c>
      <c r="AL19" s="592">
        <f t="shared" si="17"/>
        <v>0.95653021101621027</v>
      </c>
      <c r="AM19" s="588"/>
      <c r="AN19" s="590">
        <f t="shared" si="18"/>
        <v>10</v>
      </c>
      <c r="AO19" s="590">
        <v>9</v>
      </c>
      <c r="AP19" s="590">
        <f t="shared" si="19"/>
        <v>10</v>
      </c>
      <c r="AQ19" s="591" t="str">
        <f t="shared" si="20"/>
        <v>Comunitat Valenciana</v>
      </c>
      <c r="AR19" s="592">
        <f t="shared" si="21"/>
        <v>3.7926418290898987</v>
      </c>
      <c r="AS19" s="588"/>
      <c r="AT19" s="590">
        <f t="shared" si="22"/>
        <v>15</v>
      </c>
      <c r="AU19" s="590">
        <v>9</v>
      </c>
      <c r="AV19" s="590">
        <f t="shared" si="23"/>
        <v>11</v>
      </c>
      <c r="AW19" s="591" t="str">
        <f t="shared" si="24"/>
        <v>Extremadura</v>
      </c>
      <c r="AX19" s="592">
        <f t="shared" si="25"/>
        <v>23.968322875146349</v>
      </c>
    </row>
    <row r="20" spans="1:50" s="232" customFormat="1" ht="18" customHeight="1" x14ac:dyDescent="0.15">
      <c r="A20" s="677"/>
      <c r="B20" s="678" t="s">
        <v>6</v>
      </c>
      <c r="C20" s="679"/>
      <c r="D20" s="680">
        <f t="shared" si="5"/>
        <v>5058138</v>
      </c>
      <c r="E20" s="681">
        <f t="shared" si="0"/>
        <v>10.674531134856359</v>
      </c>
      <c r="F20" s="679"/>
      <c r="G20" s="682">
        <f>'20pobl'!J21</f>
        <v>4062080</v>
      </c>
      <c r="H20" s="683">
        <f t="shared" si="6"/>
        <v>10.668829736736447</v>
      </c>
      <c r="I20" s="679"/>
      <c r="J20" s="682">
        <f>'20pobl'!Q21</f>
        <v>708899</v>
      </c>
      <c r="K20" s="683">
        <f t="shared" si="7"/>
        <v>10.994072435670473</v>
      </c>
      <c r="L20" s="679"/>
      <c r="M20" s="682">
        <f>'20pobl'!X21</f>
        <v>287159</v>
      </c>
      <c r="N20" s="683">
        <f t="shared" si="1"/>
        <v>10.030644641274661</v>
      </c>
      <c r="O20" s="679"/>
      <c r="P20" s="684">
        <f t="shared" si="8"/>
        <v>133839</v>
      </c>
      <c r="Q20" s="685">
        <f t="shared" si="9"/>
        <v>2.646013216721252</v>
      </c>
      <c r="R20" s="679"/>
      <c r="S20" s="682">
        <f>'44apbpcasaad'!G21</f>
        <v>37339</v>
      </c>
      <c r="T20" s="686">
        <f t="shared" si="10"/>
        <v>0.91920887821017805</v>
      </c>
      <c r="U20" s="679"/>
      <c r="V20" s="682">
        <f>'44apbpcasaad'!J21</f>
        <v>26886</v>
      </c>
      <c r="W20" s="686">
        <f t="shared" si="11"/>
        <v>3.7926418290898987</v>
      </c>
      <c r="X20" s="679"/>
      <c r="Y20" s="682">
        <f>'44apbpcasaad'!M21</f>
        <v>69614</v>
      </c>
      <c r="Z20" s="610">
        <f t="shared" si="12"/>
        <v>24.2423187154155</v>
      </c>
      <c r="AA20" s="589"/>
      <c r="AB20" s="590">
        <f t="shared" si="2"/>
        <v>11</v>
      </c>
      <c r="AC20" s="590">
        <v>10</v>
      </c>
      <c r="AD20" s="590">
        <f t="shared" si="13"/>
        <v>17</v>
      </c>
      <c r="AE20" s="591" t="str">
        <f t="shared" si="3"/>
        <v>Rioja, La</v>
      </c>
      <c r="AF20" s="593">
        <f t="shared" si="4"/>
        <v>2.672954008180215</v>
      </c>
      <c r="AG20" s="588"/>
      <c r="AH20" s="590">
        <f t="shared" si="14"/>
        <v>12</v>
      </c>
      <c r="AI20" s="590">
        <v>10</v>
      </c>
      <c r="AJ20" s="590">
        <f t="shared" si="15"/>
        <v>20</v>
      </c>
      <c r="AK20" s="591" t="str">
        <f t="shared" si="16"/>
        <v>TOTAL</v>
      </c>
      <c r="AL20" s="592">
        <f t="shared" si="17"/>
        <v>0.94360815079387317</v>
      </c>
      <c r="AM20" s="588"/>
      <c r="AN20" s="590">
        <f t="shared" si="18"/>
        <v>9</v>
      </c>
      <c r="AO20" s="590">
        <v>10</v>
      </c>
      <c r="AP20" s="590">
        <f t="shared" si="19"/>
        <v>9</v>
      </c>
      <c r="AQ20" s="591" t="str">
        <f t="shared" si="20"/>
        <v>Cataluña</v>
      </c>
      <c r="AR20" s="592">
        <f t="shared" si="21"/>
        <v>3.6810820291945197</v>
      </c>
      <c r="AS20" s="588"/>
      <c r="AT20" s="590">
        <f t="shared" si="22"/>
        <v>8</v>
      </c>
      <c r="AU20" s="590">
        <v>10</v>
      </c>
      <c r="AV20" s="590">
        <f t="shared" si="23"/>
        <v>2</v>
      </c>
      <c r="AW20" s="591" t="str">
        <f t="shared" si="24"/>
        <v>Aragón</v>
      </c>
      <c r="AX20" s="592">
        <f t="shared" si="25"/>
        <v>23.404189929826359</v>
      </c>
    </row>
    <row r="21" spans="1:50" s="232" customFormat="1" ht="18" customHeight="1" x14ac:dyDescent="0.15">
      <c r="A21" s="677"/>
      <c r="B21" s="678" t="s">
        <v>5</v>
      </c>
      <c r="C21" s="679"/>
      <c r="D21" s="680">
        <f t="shared" si="5"/>
        <v>1059501</v>
      </c>
      <c r="E21" s="681">
        <f t="shared" si="0"/>
        <v>2.2359367047540908</v>
      </c>
      <c r="F21" s="679"/>
      <c r="G21" s="682">
        <f>'20pobl'!J22</f>
        <v>835166</v>
      </c>
      <c r="H21" s="683">
        <f t="shared" si="6"/>
        <v>2.1935175712716712</v>
      </c>
      <c r="I21" s="679"/>
      <c r="J21" s="682">
        <f>'20pobl'!Q22</f>
        <v>148318</v>
      </c>
      <c r="K21" s="683">
        <f t="shared" si="7"/>
        <v>2.3002131975271136</v>
      </c>
      <c r="L21" s="679"/>
      <c r="M21" s="682">
        <f>'20pobl'!X22</f>
        <v>76017</v>
      </c>
      <c r="N21" s="683">
        <f t="shared" si="1"/>
        <v>2.6553216639414954</v>
      </c>
      <c r="O21" s="679"/>
      <c r="P21" s="684">
        <f t="shared" si="8"/>
        <v>32795</v>
      </c>
      <c r="Q21" s="685">
        <f t="shared" si="9"/>
        <v>3.0953250634024885</v>
      </c>
      <c r="R21" s="679"/>
      <c r="S21" s="682">
        <f>'44apbpcasaad'!G22</f>
        <v>8390</v>
      </c>
      <c r="T21" s="686">
        <f t="shared" si="10"/>
        <v>1.0045907041234916</v>
      </c>
      <c r="U21" s="679"/>
      <c r="V21" s="682">
        <f>'44apbpcasaad'!J22</f>
        <v>6185</v>
      </c>
      <c r="W21" s="686">
        <f t="shared" si="11"/>
        <v>4.1700939872436251</v>
      </c>
      <c r="X21" s="679"/>
      <c r="Y21" s="682">
        <f>'44apbpcasaad'!M22</f>
        <v>18220</v>
      </c>
      <c r="Z21" s="610">
        <f t="shared" si="12"/>
        <v>23.968322875146349</v>
      </c>
      <c r="AA21" s="589"/>
      <c r="AB21" s="590">
        <f t="shared" si="2"/>
        <v>4</v>
      </c>
      <c r="AC21" s="590">
        <v>11</v>
      </c>
      <c r="AD21" s="590">
        <f t="shared" si="13"/>
        <v>10</v>
      </c>
      <c r="AE21" s="591" t="str">
        <f t="shared" si="3"/>
        <v>Comunitat Valenciana</v>
      </c>
      <c r="AF21" s="592">
        <f t="shared" si="4"/>
        <v>2.646013216721252</v>
      </c>
      <c r="AG21" s="588"/>
      <c r="AH21" s="590">
        <f t="shared" si="14"/>
        <v>5</v>
      </c>
      <c r="AI21" s="590">
        <v>11</v>
      </c>
      <c r="AJ21" s="590">
        <f t="shared" si="15"/>
        <v>8</v>
      </c>
      <c r="AK21" s="591" t="str">
        <f t="shared" si="16"/>
        <v>Castilla - La Mancha</v>
      </c>
      <c r="AL21" s="592">
        <f t="shared" si="17"/>
        <v>0.93948449757190888</v>
      </c>
      <c r="AM21" s="588"/>
      <c r="AN21" s="590">
        <f t="shared" si="18"/>
        <v>6</v>
      </c>
      <c r="AO21" s="590">
        <v>11</v>
      </c>
      <c r="AP21" s="590">
        <f t="shared" si="19"/>
        <v>2</v>
      </c>
      <c r="AQ21" s="591" t="str">
        <f t="shared" si="20"/>
        <v>Aragón</v>
      </c>
      <c r="AR21" s="592">
        <f t="shared" si="21"/>
        <v>3.5642852678292392</v>
      </c>
      <c r="AS21" s="588"/>
      <c r="AT21" s="590">
        <f t="shared" si="22"/>
        <v>9</v>
      </c>
      <c r="AU21" s="590">
        <v>11</v>
      </c>
      <c r="AV21" s="590">
        <f t="shared" si="23"/>
        <v>14</v>
      </c>
      <c r="AW21" s="591" t="str">
        <f t="shared" si="24"/>
        <v>Murcia, Región de</v>
      </c>
      <c r="AX21" s="592">
        <f t="shared" si="25"/>
        <v>23.213888580006671</v>
      </c>
    </row>
    <row r="22" spans="1:50" s="232" customFormat="1" ht="18" customHeight="1" x14ac:dyDescent="0.15">
      <c r="A22" s="677"/>
      <c r="B22" s="678" t="s">
        <v>38</v>
      </c>
      <c r="C22" s="679"/>
      <c r="D22" s="680">
        <f t="shared" si="5"/>
        <v>2695645</v>
      </c>
      <c r="E22" s="681">
        <f t="shared" si="0"/>
        <v>5.6888021799760837</v>
      </c>
      <c r="F22" s="679"/>
      <c r="G22" s="682">
        <f>'20pobl'!J23</f>
        <v>2001505</v>
      </c>
      <c r="H22" s="683">
        <f t="shared" si="6"/>
        <v>5.2568428150668325</v>
      </c>
      <c r="I22" s="679"/>
      <c r="J22" s="682">
        <f>'20pobl'!Q23</f>
        <v>457344</v>
      </c>
      <c r="K22" s="683">
        <f t="shared" si="7"/>
        <v>7.0927918702371944</v>
      </c>
      <c r="L22" s="679"/>
      <c r="M22" s="682">
        <f>'20pobl'!X23</f>
        <v>236796</v>
      </c>
      <c r="N22" s="683">
        <f t="shared" si="1"/>
        <v>8.2714333469446348</v>
      </c>
      <c r="O22" s="679"/>
      <c r="P22" s="684">
        <f t="shared" si="8"/>
        <v>68103</v>
      </c>
      <c r="Q22" s="685">
        <f t="shared" si="9"/>
        <v>2.5264083364092822</v>
      </c>
      <c r="R22" s="679"/>
      <c r="S22" s="682">
        <f>'44apbpcasaad'!G23</f>
        <v>19145</v>
      </c>
      <c r="T22" s="686">
        <f t="shared" si="10"/>
        <v>0.95653021101621027</v>
      </c>
      <c r="U22" s="679"/>
      <c r="V22" s="682">
        <f>'44apbpcasaad'!J23</f>
        <v>12292</v>
      </c>
      <c r="W22" s="686">
        <f t="shared" si="11"/>
        <v>2.6876924153372515</v>
      </c>
      <c r="X22" s="679"/>
      <c r="Y22" s="682">
        <f>'44apbpcasaad'!M23</f>
        <v>36666</v>
      </c>
      <c r="Z22" s="610">
        <f t="shared" si="12"/>
        <v>15.484214260376019</v>
      </c>
      <c r="AA22" s="589"/>
      <c r="AB22" s="590">
        <f t="shared" si="2"/>
        <v>12</v>
      </c>
      <c r="AC22" s="590">
        <v>12</v>
      </c>
      <c r="AD22" s="590">
        <f t="shared" si="13"/>
        <v>12</v>
      </c>
      <c r="AE22" s="591" t="str">
        <f t="shared" si="3"/>
        <v>Galicia</v>
      </c>
      <c r="AF22" s="592">
        <f t="shared" si="4"/>
        <v>2.5264083364092822</v>
      </c>
      <c r="AG22" s="588"/>
      <c r="AH22" s="590">
        <f t="shared" si="14"/>
        <v>9</v>
      </c>
      <c r="AI22" s="590">
        <v>12</v>
      </c>
      <c r="AJ22" s="590">
        <f t="shared" si="15"/>
        <v>10</v>
      </c>
      <c r="AK22" s="591" t="str">
        <f t="shared" si="16"/>
        <v>Comunitat Valenciana</v>
      </c>
      <c r="AL22" s="592">
        <f t="shared" si="17"/>
        <v>0.91920887821017805</v>
      </c>
      <c r="AM22" s="588"/>
      <c r="AN22" s="590">
        <f t="shared" si="18"/>
        <v>18</v>
      </c>
      <c r="AO22" s="590">
        <v>12</v>
      </c>
      <c r="AP22" s="590">
        <f t="shared" si="19"/>
        <v>18</v>
      </c>
      <c r="AQ22" s="591" t="str">
        <f t="shared" si="20"/>
        <v>Ceuta y Melilla</v>
      </c>
      <c r="AR22" s="592">
        <f t="shared" si="21"/>
        <v>3.5155983343572941</v>
      </c>
      <c r="AS22" s="588"/>
      <c r="AT22" s="590">
        <f t="shared" si="22"/>
        <v>18</v>
      </c>
      <c r="AU22" s="590">
        <v>12</v>
      </c>
      <c r="AV22" s="590">
        <f t="shared" si="23"/>
        <v>16</v>
      </c>
      <c r="AW22" s="591" t="str">
        <f t="shared" si="24"/>
        <v>País Vasco</v>
      </c>
      <c r="AX22" s="592">
        <f t="shared" si="25"/>
        <v>23.037030983826053</v>
      </c>
    </row>
    <row r="23" spans="1:50" s="232" customFormat="1" ht="18" customHeight="1" x14ac:dyDescent="0.15">
      <c r="A23" s="677"/>
      <c r="B23" s="678" t="s">
        <v>45</v>
      </c>
      <c r="C23" s="679"/>
      <c r="D23" s="680">
        <f t="shared" si="5"/>
        <v>6751251</v>
      </c>
      <c r="E23" s="681">
        <f t="shared" si="0"/>
        <v>14.247622148452677</v>
      </c>
      <c r="F23" s="679"/>
      <c r="G23" s="682">
        <f>'20pobl'!J24</f>
        <v>5538155</v>
      </c>
      <c r="H23" s="683">
        <f t="shared" si="6"/>
        <v>14.54565955142578</v>
      </c>
      <c r="I23" s="679"/>
      <c r="J23" s="682">
        <f>'20pobl'!Q24</f>
        <v>846721</v>
      </c>
      <c r="K23" s="683">
        <f t="shared" si="7"/>
        <v>13.131506754563539</v>
      </c>
      <c r="L23" s="679"/>
      <c r="M23" s="682">
        <f>'20pobl'!X24</f>
        <v>366375</v>
      </c>
      <c r="N23" s="683">
        <f t="shared" si="1"/>
        <v>12.797709389038838</v>
      </c>
      <c r="O23" s="679"/>
      <c r="P23" s="684">
        <f t="shared" si="8"/>
        <v>163762</v>
      </c>
      <c r="Q23" s="685">
        <f t="shared" si="9"/>
        <v>2.4256541491347305</v>
      </c>
      <c r="R23" s="679"/>
      <c r="S23" s="682">
        <f>'44apbpcasaad'!G24</f>
        <v>43680</v>
      </c>
      <c r="T23" s="686">
        <f t="shared" si="10"/>
        <v>0.78871031959199411</v>
      </c>
      <c r="U23" s="679"/>
      <c r="V23" s="682">
        <f>'44apbpcasaad'!J24</f>
        <v>29355</v>
      </c>
      <c r="W23" s="686">
        <f t="shared" si="11"/>
        <v>3.4669035018618883</v>
      </c>
      <c r="X23" s="679"/>
      <c r="Y23" s="682">
        <f>'44apbpcasaad'!M24</f>
        <v>90727</v>
      </c>
      <c r="Z23" s="610">
        <f t="shared" si="12"/>
        <v>24.763425452064141</v>
      </c>
      <c r="AA23" s="589"/>
      <c r="AB23" s="590">
        <f t="shared" si="2"/>
        <v>14</v>
      </c>
      <c r="AC23" s="590">
        <v>13</v>
      </c>
      <c r="AD23" s="590">
        <f t="shared" si="13"/>
        <v>14</v>
      </c>
      <c r="AE23" s="591" t="str">
        <f t="shared" si="3"/>
        <v>Murcia, Región de</v>
      </c>
      <c r="AF23" s="592">
        <f t="shared" si="4"/>
        <v>2.486819107979922</v>
      </c>
      <c r="AG23" s="588"/>
      <c r="AH23" s="590">
        <f t="shared" si="14"/>
        <v>15</v>
      </c>
      <c r="AI23" s="590">
        <v>13</v>
      </c>
      <c r="AJ23" s="590">
        <f t="shared" si="15"/>
        <v>9</v>
      </c>
      <c r="AK23" s="591" t="str">
        <f t="shared" si="16"/>
        <v>Cataluña</v>
      </c>
      <c r="AL23" s="592">
        <f t="shared" si="17"/>
        <v>0.82018352214929902</v>
      </c>
      <c r="AM23" s="588"/>
      <c r="AN23" s="590">
        <f t="shared" si="18"/>
        <v>13</v>
      </c>
      <c r="AO23" s="590">
        <v>13</v>
      </c>
      <c r="AP23" s="590">
        <f t="shared" si="19"/>
        <v>13</v>
      </c>
      <c r="AQ23" s="591" t="str">
        <f t="shared" si="20"/>
        <v>Madrid, Comunidad de</v>
      </c>
      <c r="AR23" s="592">
        <f t="shared" si="21"/>
        <v>3.4669035018618883</v>
      </c>
      <c r="AS23" s="588"/>
      <c r="AT23" s="590">
        <f t="shared" si="22"/>
        <v>6</v>
      </c>
      <c r="AU23" s="590">
        <v>13</v>
      </c>
      <c r="AV23" s="590">
        <f t="shared" si="23"/>
        <v>15</v>
      </c>
      <c r="AW23" s="591" t="str">
        <f t="shared" si="24"/>
        <v>Navarra, Comunidad Foral de</v>
      </c>
      <c r="AX23" s="592">
        <f t="shared" si="25"/>
        <v>23.033036693892477</v>
      </c>
    </row>
    <row r="24" spans="1:50" s="232" customFormat="1" ht="18" customHeight="1" x14ac:dyDescent="0.15">
      <c r="A24" s="677"/>
      <c r="B24" s="678" t="s">
        <v>46</v>
      </c>
      <c r="C24" s="679"/>
      <c r="D24" s="680">
        <f t="shared" si="5"/>
        <v>1518486</v>
      </c>
      <c r="E24" s="681">
        <f t="shared" si="0"/>
        <v>3.2045638305723356</v>
      </c>
      <c r="F24" s="679"/>
      <c r="G24" s="682">
        <f>'20pobl'!J25</f>
        <v>1276175</v>
      </c>
      <c r="H24" s="683">
        <f t="shared" si="6"/>
        <v>3.3518034576570708</v>
      </c>
      <c r="I24" s="679"/>
      <c r="J24" s="682">
        <f>'20pobl'!Q25</f>
        <v>170367</v>
      </c>
      <c r="K24" s="683">
        <f t="shared" si="7"/>
        <v>2.6421636067308198</v>
      </c>
      <c r="L24" s="679"/>
      <c r="M24" s="682">
        <f>'20pobl'!X25</f>
        <v>71944</v>
      </c>
      <c r="N24" s="683">
        <f t="shared" si="1"/>
        <v>2.5130492099215562</v>
      </c>
      <c r="O24" s="679"/>
      <c r="P24" s="684">
        <f t="shared" si="8"/>
        <v>37762</v>
      </c>
      <c r="Q24" s="685">
        <f t="shared" si="9"/>
        <v>2.486819107979922</v>
      </c>
      <c r="R24" s="679"/>
      <c r="S24" s="682">
        <f>'44apbpcasaad'!G25</f>
        <v>13904</v>
      </c>
      <c r="T24" s="686">
        <f t="shared" si="10"/>
        <v>1.0895057496033067</v>
      </c>
      <c r="U24" s="679"/>
      <c r="V24" s="682">
        <f>'44apbpcasaad'!J25</f>
        <v>7157</v>
      </c>
      <c r="W24" s="686">
        <f t="shared" si="11"/>
        <v>4.2009309314597312</v>
      </c>
      <c r="X24" s="679"/>
      <c r="Y24" s="682">
        <f>'44apbpcasaad'!M25</f>
        <v>16701</v>
      </c>
      <c r="Z24" s="610">
        <f t="shared" si="12"/>
        <v>23.213888580006671</v>
      </c>
      <c r="AA24" s="589"/>
      <c r="AB24" s="590">
        <f t="shared" si="2"/>
        <v>13</v>
      </c>
      <c r="AC24" s="590">
        <v>14</v>
      </c>
      <c r="AD24" s="590">
        <f t="shared" si="13"/>
        <v>13</v>
      </c>
      <c r="AE24" s="591" t="str">
        <f t="shared" si="3"/>
        <v>Madrid, Comunidad de</v>
      </c>
      <c r="AF24" s="592">
        <f t="shared" si="4"/>
        <v>2.4256541491347305</v>
      </c>
      <c r="AG24" s="588"/>
      <c r="AH24" s="590">
        <f t="shared" si="14"/>
        <v>4</v>
      </c>
      <c r="AI24" s="590">
        <v>14</v>
      </c>
      <c r="AJ24" s="590">
        <f t="shared" si="15"/>
        <v>5</v>
      </c>
      <c r="AK24" s="591" t="str">
        <f t="shared" si="16"/>
        <v>Canarias</v>
      </c>
      <c r="AL24" s="592">
        <f t="shared" si="17"/>
        <v>0.7983727855559879</v>
      </c>
      <c r="AM24" s="588"/>
      <c r="AN24" s="590">
        <f t="shared" si="18"/>
        <v>4</v>
      </c>
      <c r="AO24" s="590">
        <v>14</v>
      </c>
      <c r="AP24" s="590">
        <f t="shared" si="19"/>
        <v>16</v>
      </c>
      <c r="AQ24" s="591" t="str">
        <f t="shared" si="20"/>
        <v>País Vasco</v>
      </c>
      <c r="AR24" s="592">
        <f t="shared" si="21"/>
        <v>3.4007666468163342</v>
      </c>
      <c r="AS24" s="588"/>
      <c r="AT24" s="590">
        <f t="shared" si="22"/>
        <v>11</v>
      </c>
      <c r="AU24" s="590">
        <v>14</v>
      </c>
      <c r="AV24" s="590">
        <f t="shared" si="23"/>
        <v>6</v>
      </c>
      <c r="AW24" s="591" t="str">
        <f t="shared" si="24"/>
        <v>Cantabria</v>
      </c>
      <c r="AX24" s="592">
        <f t="shared" si="25"/>
        <v>23.013511536022634</v>
      </c>
    </row>
    <row r="25" spans="1:50" s="232" customFormat="1" ht="18" customHeight="1" x14ac:dyDescent="0.15">
      <c r="B25" s="678" t="s">
        <v>47</v>
      </c>
      <c r="C25" s="679"/>
      <c r="D25" s="687">
        <f t="shared" si="5"/>
        <v>661537</v>
      </c>
      <c r="E25" s="681">
        <f t="shared" si="0"/>
        <v>1.396086327292666</v>
      </c>
      <c r="F25" s="679"/>
      <c r="G25" s="688">
        <f>'20pobl'!J26</f>
        <v>529596</v>
      </c>
      <c r="H25" s="683">
        <f t="shared" si="6"/>
        <v>1.390954770279432</v>
      </c>
      <c r="I25" s="679"/>
      <c r="J25" s="688">
        <f>'20pobl'!Q26</f>
        <v>90926</v>
      </c>
      <c r="K25" s="683">
        <f>J25*100/$J$30</f>
        <v>1.4101402742644205</v>
      </c>
      <c r="L25" s="679"/>
      <c r="M25" s="688">
        <f>'20pobl'!X26</f>
        <v>41015</v>
      </c>
      <c r="N25" s="683">
        <f t="shared" si="1"/>
        <v>1.4326797696115399</v>
      </c>
      <c r="O25" s="679"/>
      <c r="P25" s="689">
        <f t="shared" si="8"/>
        <v>15245</v>
      </c>
      <c r="Q25" s="685">
        <f t="shared" si="9"/>
        <v>2.3044818354831249</v>
      </c>
      <c r="R25" s="679"/>
      <c r="S25" s="688">
        <f>'44apbpcasaad'!G26</f>
        <v>3265</v>
      </c>
      <c r="T25" s="686">
        <f t="shared" si="10"/>
        <v>0.61650767755043467</v>
      </c>
      <c r="U25" s="679"/>
      <c r="V25" s="688">
        <f>'44apbpcasaad'!J26</f>
        <v>2533</v>
      </c>
      <c r="W25" s="686">
        <f t="shared" si="11"/>
        <v>2.7857818445769089</v>
      </c>
      <c r="X25" s="679"/>
      <c r="Y25" s="688">
        <f>'44apbpcasaad'!M26</f>
        <v>9447</v>
      </c>
      <c r="Z25" s="610">
        <f t="shared" si="12"/>
        <v>23.033036693892477</v>
      </c>
      <c r="AA25" s="589"/>
      <c r="AB25" s="590">
        <f t="shared" si="2"/>
        <v>16</v>
      </c>
      <c r="AC25" s="590">
        <v>15</v>
      </c>
      <c r="AD25" s="590">
        <f t="shared" si="13"/>
        <v>9</v>
      </c>
      <c r="AE25" s="591" t="str">
        <f t="shared" si="3"/>
        <v>Cataluña</v>
      </c>
      <c r="AF25" s="592">
        <f t="shared" si="4"/>
        <v>2.4200082386986463</v>
      </c>
      <c r="AG25" s="588"/>
      <c r="AH25" s="590">
        <f t="shared" si="14"/>
        <v>18</v>
      </c>
      <c r="AI25" s="590">
        <v>15</v>
      </c>
      <c r="AJ25" s="590">
        <f t="shared" si="15"/>
        <v>13</v>
      </c>
      <c r="AK25" s="591" t="str">
        <f t="shared" si="16"/>
        <v>Madrid, Comunidad de</v>
      </c>
      <c r="AL25" s="592">
        <f t="shared" si="17"/>
        <v>0.78871031959199411</v>
      </c>
      <c r="AM25" s="588"/>
      <c r="AN25" s="590">
        <f t="shared" si="18"/>
        <v>17</v>
      </c>
      <c r="AO25" s="590">
        <v>15</v>
      </c>
      <c r="AP25" s="590">
        <f t="shared" si="19"/>
        <v>17</v>
      </c>
      <c r="AQ25" s="591" t="str">
        <f t="shared" si="20"/>
        <v>Rioja, La</v>
      </c>
      <c r="AR25" s="592">
        <f t="shared" si="21"/>
        <v>3.3526290400385914</v>
      </c>
      <c r="AS25" s="588"/>
      <c r="AT25" s="590">
        <f t="shared" si="22"/>
        <v>13</v>
      </c>
      <c r="AU25" s="590">
        <v>15</v>
      </c>
      <c r="AV25" s="590">
        <f t="shared" si="23"/>
        <v>9</v>
      </c>
      <c r="AW25" s="591" t="str">
        <f t="shared" si="24"/>
        <v>Cataluña</v>
      </c>
      <c r="AX25" s="592">
        <f t="shared" si="25"/>
        <v>21.781806206638951</v>
      </c>
    </row>
    <row r="26" spans="1:50" s="232" customFormat="1" ht="18" customHeight="1" x14ac:dyDescent="0.15">
      <c r="B26" s="678" t="s">
        <v>48</v>
      </c>
      <c r="C26" s="679"/>
      <c r="D26" s="687">
        <f t="shared" si="5"/>
        <v>2213993</v>
      </c>
      <c r="E26" s="681">
        <f t="shared" si="0"/>
        <v>4.6723393491545773</v>
      </c>
      <c r="F26" s="679"/>
      <c r="G26" s="688">
        <f>'20pobl'!J27</f>
        <v>1708988</v>
      </c>
      <c r="H26" s="683">
        <f t="shared" si="6"/>
        <v>4.4885630007596466</v>
      </c>
      <c r="I26" s="679"/>
      <c r="J26" s="688">
        <f>'20pobl'!Q27</f>
        <v>345922</v>
      </c>
      <c r="K26" s="683">
        <f t="shared" si="7"/>
        <v>5.3647861332742766</v>
      </c>
      <c r="L26" s="679"/>
      <c r="M26" s="688">
        <f>'20pobl'!X27</f>
        <v>159083</v>
      </c>
      <c r="N26" s="683">
        <f t="shared" si="1"/>
        <v>5.5568693353434746</v>
      </c>
      <c r="O26" s="679"/>
      <c r="P26" s="689">
        <f t="shared" si="8"/>
        <v>65206</v>
      </c>
      <c r="Q26" s="685">
        <f t="shared" si="9"/>
        <v>2.9451764300971139</v>
      </c>
      <c r="R26" s="679"/>
      <c r="S26" s="688">
        <f>'44apbpcasaad'!G27</f>
        <v>16794</v>
      </c>
      <c r="T26" s="686">
        <f t="shared" si="10"/>
        <v>0.9826868298665643</v>
      </c>
      <c r="U26" s="679"/>
      <c r="V26" s="688">
        <f>'44apbpcasaad'!J27</f>
        <v>11764</v>
      </c>
      <c r="W26" s="686">
        <f t="shared" si="11"/>
        <v>3.4007666468163342</v>
      </c>
      <c r="X26" s="679"/>
      <c r="Y26" s="688">
        <f>'44apbpcasaad'!M27</f>
        <v>36648</v>
      </c>
      <c r="Z26" s="610">
        <f t="shared" si="12"/>
        <v>23.037030983826053</v>
      </c>
      <c r="AA26" s="589"/>
      <c r="AB26" s="590">
        <f t="shared" si="2"/>
        <v>6</v>
      </c>
      <c r="AC26" s="590">
        <v>16</v>
      </c>
      <c r="AD26" s="590">
        <f t="shared" si="13"/>
        <v>15</v>
      </c>
      <c r="AE26" s="591" t="str">
        <f t="shared" si="3"/>
        <v>Navarra, Comunidad Foral de</v>
      </c>
      <c r="AF26" s="593">
        <f t="shared" si="4"/>
        <v>2.3044818354831249</v>
      </c>
      <c r="AG26" s="588"/>
      <c r="AH26" s="590">
        <f t="shared" si="14"/>
        <v>8</v>
      </c>
      <c r="AI26" s="590">
        <v>16</v>
      </c>
      <c r="AJ26" s="590">
        <f t="shared" si="15"/>
        <v>2</v>
      </c>
      <c r="AK26" s="591" t="str">
        <f t="shared" si="16"/>
        <v>Aragón</v>
      </c>
      <c r="AL26" s="592">
        <f t="shared" si="17"/>
        <v>0.75801276795240091</v>
      </c>
      <c r="AM26" s="588"/>
      <c r="AN26" s="590">
        <f t="shared" si="18"/>
        <v>14</v>
      </c>
      <c r="AO26" s="590">
        <v>16</v>
      </c>
      <c r="AP26" s="590">
        <f t="shared" si="19"/>
        <v>3</v>
      </c>
      <c r="AQ26" s="591" t="str">
        <f t="shared" si="20"/>
        <v>Asturias, Principado de</v>
      </c>
      <c r="AR26" s="592">
        <f t="shared" si="21"/>
        <v>3.1778813758949944</v>
      </c>
      <c r="AS26" s="588"/>
      <c r="AT26" s="590">
        <f t="shared" si="22"/>
        <v>12</v>
      </c>
      <c r="AU26" s="590">
        <v>16</v>
      </c>
      <c r="AV26" s="590">
        <f t="shared" si="23"/>
        <v>18</v>
      </c>
      <c r="AW26" s="591" t="str">
        <f t="shared" si="24"/>
        <v>Ceuta y Melilla</v>
      </c>
      <c r="AX26" s="592">
        <f t="shared" si="25"/>
        <v>18.972093957036741</v>
      </c>
    </row>
    <row r="27" spans="1:50" s="232" customFormat="1" ht="18" customHeight="1" x14ac:dyDescent="0.15">
      <c r="B27" s="678" t="s">
        <v>49</v>
      </c>
      <c r="C27" s="679"/>
      <c r="D27" s="687">
        <f t="shared" si="5"/>
        <v>319796</v>
      </c>
      <c r="E27" s="690">
        <f t="shared" si="0"/>
        <v>0.67488715388993425</v>
      </c>
      <c r="F27" s="679"/>
      <c r="G27" s="688">
        <f>'20pobl'!J28</f>
        <v>251960</v>
      </c>
      <c r="H27" s="691">
        <f t="shared" si="6"/>
        <v>0.66175908413131079</v>
      </c>
      <c r="I27" s="679"/>
      <c r="J27" s="688">
        <f>'20pobl'!Q28</f>
        <v>45606</v>
      </c>
      <c r="K27" s="691">
        <f t="shared" si="7"/>
        <v>0.7072878752843319</v>
      </c>
      <c r="L27" s="679"/>
      <c r="M27" s="688">
        <f>'20pobl'!X28</f>
        <v>22230</v>
      </c>
      <c r="N27" s="691">
        <f t="shared" si="1"/>
        <v>0.77650789414761756</v>
      </c>
      <c r="O27" s="679"/>
      <c r="P27" s="689">
        <f t="shared" si="8"/>
        <v>8548</v>
      </c>
      <c r="Q27" s="692">
        <f t="shared" si="9"/>
        <v>2.672954008180215</v>
      </c>
      <c r="R27" s="679"/>
      <c r="S27" s="688">
        <f>'44apbpcasaad'!G28</f>
        <v>1504</v>
      </c>
      <c r="T27" s="415">
        <f t="shared" si="10"/>
        <v>0.59692014605492938</v>
      </c>
      <c r="U27" s="679"/>
      <c r="V27" s="688">
        <f>'44apbpcasaad'!J28</f>
        <v>1529</v>
      </c>
      <c r="W27" s="415">
        <f t="shared" si="11"/>
        <v>3.3526290400385914</v>
      </c>
      <c r="X27" s="679"/>
      <c r="Y27" s="688">
        <f>'44apbpcasaad'!M28</f>
        <v>5515</v>
      </c>
      <c r="Z27" s="613">
        <f t="shared" si="12"/>
        <v>24.808816914080072</v>
      </c>
      <c r="AA27" s="589"/>
      <c r="AB27" s="590">
        <f t="shared" si="2"/>
        <v>10</v>
      </c>
      <c r="AC27" s="590">
        <v>17</v>
      </c>
      <c r="AD27" s="590">
        <f t="shared" si="13"/>
        <v>4</v>
      </c>
      <c r="AE27" s="591" t="str">
        <f t="shared" si="3"/>
        <v>Balears, Illes</v>
      </c>
      <c r="AF27" s="592">
        <f t="shared" si="4"/>
        <v>2.2334033527478074</v>
      </c>
      <c r="AG27" s="588"/>
      <c r="AH27" s="590">
        <f t="shared" si="14"/>
        <v>19</v>
      </c>
      <c r="AI27" s="590">
        <v>17</v>
      </c>
      <c r="AJ27" s="590">
        <f t="shared" si="15"/>
        <v>4</v>
      </c>
      <c r="AK27" s="591" t="str">
        <f t="shared" si="16"/>
        <v>Balears, Illes</v>
      </c>
      <c r="AL27" s="592">
        <f t="shared" si="17"/>
        <v>0.69923684568293287</v>
      </c>
      <c r="AM27" s="588"/>
      <c r="AN27" s="590">
        <f t="shared" si="18"/>
        <v>15</v>
      </c>
      <c r="AO27" s="590">
        <v>17</v>
      </c>
      <c r="AP27" s="590">
        <f t="shared" si="19"/>
        <v>15</v>
      </c>
      <c r="AQ27" s="591" t="str">
        <f t="shared" si="20"/>
        <v>Navarra, Comunidad Foral de</v>
      </c>
      <c r="AR27" s="592">
        <f t="shared" si="21"/>
        <v>2.7857818445769089</v>
      </c>
      <c r="AS27" s="588"/>
      <c r="AT27" s="590">
        <f t="shared" si="22"/>
        <v>5</v>
      </c>
      <c r="AU27" s="590">
        <v>17</v>
      </c>
      <c r="AV27" s="590">
        <f t="shared" si="23"/>
        <v>3</v>
      </c>
      <c r="AW27" s="591" t="str">
        <f t="shared" si="24"/>
        <v>Asturias, Principado de</v>
      </c>
      <c r="AX27" s="592">
        <f t="shared" si="25"/>
        <v>18.355427829795122</v>
      </c>
    </row>
    <row r="28" spans="1:50" s="232" customFormat="1" ht="18" customHeight="1" x14ac:dyDescent="0.15">
      <c r="B28" s="678" t="s">
        <v>4</v>
      </c>
      <c r="C28" s="679"/>
      <c r="D28" s="687">
        <f t="shared" si="5"/>
        <v>169778</v>
      </c>
      <c r="E28" s="690">
        <f t="shared" si="0"/>
        <v>0.35829400997237382</v>
      </c>
      <c r="F28" s="679"/>
      <c r="G28" s="688">
        <f>'20pobl'!J29</f>
        <v>150148</v>
      </c>
      <c r="H28" s="691">
        <f t="shared" si="6"/>
        <v>0.39435546501090668</v>
      </c>
      <c r="I28" s="679"/>
      <c r="J28" s="688">
        <f>'20pobl'!Q29</f>
        <v>14649</v>
      </c>
      <c r="K28" s="691">
        <f t="shared" si="7"/>
        <v>0.22718633699601318</v>
      </c>
      <c r="L28" s="679"/>
      <c r="M28" s="688">
        <f>'20pobl'!X29</f>
        <v>4981</v>
      </c>
      <c r="N28" s="691">
        <f t="shared" si="1"/>
        <v>0.17398946562075046</v>
      </c>
      <c r="O28" s="679"/>
      <c r="P28" s="689">
        <f t="shared" si="8"/>
        <v>3188</v>
      </c>
      <c r="Q28" s="692">
        <f t="shared" si="9"/>
        <v>1.8777462333164485</v>
      </c>
      <c r="R28" s="679"/>
      <c r="S28" s="688">
        <f>'44apbpcasaad'!G29</f>
        <v>1728</v>
      </c>
      <c r="T28" s="415">
        <f t="shared" si="10"/>
        <v>1.1508644803793591</v>
      </c>
      <c r="U28" s="679"/>
      <c r="V28" s="688">
        <f>'44apbpcasaad'!J29</f>
        <v>515</v>
      </c>
      <c r="W28" s="415">
        <f t="shared" si="11"/>
        <v>3.5155983343572941</v>
      </c>
      <c r="X28" s="679"/>
      <c r="Y28" s="688">
        <f>'44apbpcasaad'!M29</f>
        <v>945</v>
      </c>
      <c r="Z28" s="613">
        <f t="shared" si="12"/>
        <v>18.972093957036741</v>
      </c>
      <c r="AA28" s="589"/>
      <c r="AB28" s="590">
        <f t="shared" si="2"/>
        <v>18</v>
      </c>
      <c r="AC28" s="590">
        <v>18</v>
      </c>
      <c r="AD28" s="590">
        <f t="shared" si="13"/>
        <v>18</v>
      </c>
      <c r="AE28" s="591" t="str">
        <f t="shared" si="3"/>
        <v>Ceuta y Melilla</v>
      </c>
      <c r="AF28" s="592">
        <f t="shared" si="4"/>
        <v>1.8777462333164485</v>
      </c>
      <c r="AG28" s="588"/>
      <c r="AH28" s="590">
        <f t="shared" si="14"/>
        <v>3</v>
      </c>
      <c r="AI28" s="590">
        <v>18</v>
      </c>
      <c r="AJ28" s="590">
        <f t="shared" si="15"/>
        <v>15</v>
      </c>
      <c r="AK28" s="591" t="str">
        <f t="shared" si="16"/>
        <v>Navarra, Comunidad Foral de</v>
      </c>
      <c r="AL28" s="592">
        <f t="shared" si="17"/>
        <v>0.61650767755043467</v>
      </c>
      <c r="AM28" s="588"/>
      <c r="AN28" s="590">
        <f t="shared" si="18"/>
        <v>12</v>
      </c>
      <c r="AO28" s="590">
        <v>18</v>
      </c>
      <c r="AP28" s="590">
        <f t="shared" si="19"/>
        <v>12</v>
      </c>
      <c r="AQ28" s="591" t="str">
        <f t="shared" si="20"/>
        <v>Galicia</v>
      </c>
      <c r="AR28" s="592">
        <f t="shared" si="21"/>
        <v>2.6876924153372515</v>
      </c>
      <c r="AS28" s="588"/>
      <c r="AT28" s="590">
        <f t="shared" si="22"/>
        <v>16</v>
      </c>
      <c r="AU28" s="590">
        <v>18</v>
      </c>
      <c r="AV28" s="590">
        <f t="shared" si="23"/>
        <v>12</v>
      </c>
      <c r="AW28" s="591" t="str">
        <f t="shared" si="24"/>
        <v>Galicia</v>
      </c>
      <c r="AX28" s="592">
        <f t="shared" si="25"/>
        <v>15.484214260376019</v>
      </c>
    </row>
    <row r="29" spans="1:50" s="232" customFormat="1" ht="3.75" customHeight="1" x14ac:dyDescent="0.15">
      <c r="A29" s="677"/>
      <c r="B29" s="431"/>
      <c r="C29" s="514"/>
      <c r="D29" s="431"/>
      <c r="E29" s="693"/>
      <c r="F29" s="514"/>
      <c r="G29" s="431"/>
      <c r="H29" s="694"/>
      <c r="I29" s="514"/>
      <c r="J29" s="431"/>
      <c r="K29" s="694"/>
      <c r="L29" s="514"/>
      <c r="M29" s="431"/>
      <c r="N29" s="694"/>
      <c r="O29" s="514"/>
      <c r="P29" s="431"/>
      <c r="Q29" s="695"/>
      <c r="R29" s="514"/>
      <c r="S29" s="431"/>
      <c r="T29" s="696"/>
      <c r="U29" s="514"/>
      <c r="V29" s="431"/>
      <c r="W29" s="694"/>
      <c r="X29" s="514"/>
      <c r="Y29" s="431"/>
      <c r="Z29" s="594"/>
      <c r="AA29" s="589"/>
      <c r="AB29" s="586"/>
      <c r="AC29" s="586"/>
      <c r="AD29" s="590">
        <f>MATCH(AC30,AB$11:AB$30,0)</f>
        <v>5</v>
      </c>
      <c r="AE29" s="591" t="str">
        <f t="shared" si="3"/>
        <v>Canarias</v>
      </c>
      <c r="AF29" s="592">
        <f t="shared" si="4"/>
        <v>1.5967737778792275</v>
      </c>
      <c r="AG29" s="588"/>
      <c r="AH29" s="586"/>
      <c r="AI29" s="586"/>
      <c r="AJ29" s="590">
        <f>MATCH(AI30,AH$11:AH$30,0)</f>
        <v>17</v>
      </c>
      <c r="AK29" s="591" t="str">
        <f t="shared" si="16"/>
        <v>Rioja, La</v>
      </c>
      <c r="AL29" s="592">
        <f t="shared" si="17"/>
        <v>0.59692014605492938</v>
      </c>
      <c r="AM29" s="588"/>
      <c r="AN29" s="586"/>
      <c r="AO29" s="586"/>
      <c r="AP29" s="590">
        <f>MATCH(AO30,AN$11:AN$30,0)</f>
        <v>5</v>
      </c>
      <c r="AQ29" s="591" t="str">
        <f t="shared" si="20"/>
        <v>Canarias</v>
      </c>
      <c r="AR29" s="592">
        <f>INDEX(W$11:W$30,AP29,1)</f>
        <v>2.4893338260489806</v>
      </c>
      <c r="AS29" s="588"/>
      <c r="AT29" s="586"/>
      <c r="AU29" s="586"/>
      <c r="AV29" s="590">
        <f>MATCH(AU30,AT$11:AT$30,0)</f>
        <v>5</v>
      </c>
      <c r="AW29" s="591" t="str">
        <f t="shared" si="24"/>
        <v>Canarias</v>
      </c>
      <c r="AX29" s="592">
        <f t="shared" si="25"/>
        <v>14.529328591627747</v>
      </c>
    </row>
    <row r="30" spans="1:50" s="440" customFormat="1" ht="18" customHeight="1" x14ac:dyDescent="0.15">
      <c r="B30" s="697" t="s">
        <v>3</v>
      </c>
      <c r="C30" s="675"/>
      <c r="D30" s="698">
        <f>SUM(D11:D28)</f>
        <v>47385107</v>
      </c>
      <c r="E30" s="696">
        <f>SUM(E11:E28)</f>
        <v>100</v>
      </c>
      <c r="F30" s="675"/>
      <c r="G30" s="698">
        <f>SUM(G11:G28)</f>
        <v>38074279</v>
      </c>
      <c r="H30" s="699">
        <f>SUM(H11:H28)</f>
        <v>99.999999999999986</v>
      </c>
      <c r="I30" s="675"/>
      <c r="J30" s="698">
        <f>SUM(J11:J28)</f>
        <v>6448011</v>
      </c>
      <c r="K30" s="699">
        <f>SUM(K11:K28)</f>
        <v>100</v>
      </c>
      <c r="L30" s="675"/>
      <c r="M30" s="698">
        <f>SUM(M11:M28)</f>
        <v>2862817</v>
      </c>
      <c r="N30" s="699">
        <f>SUM(N11:N28)</f>
        <v>100</v>
      </c>
      <c r="O30" s="675"/>
      <c r="P30" s="698">
        <f>SUM(P11:P28)</f>
        <v>1313437</v>
      </c>
      <c r="Q30" s="695">
        <f>P30*100/D30</f>
        <v>2.771835040912749</v>
      </c>
      <c r="R30" s="675"/>
      <c r="S30" s="698">
        <f>SUM(S11:S28)</f>
        <v>359272</v>
      </c>
      <c r="T30" s="696">
        <f>S30*100/G30</f>
        <v>0.94360815079387317</v>
      </c>
      <c r="U30" s="675"/>
      <c r="V30" s="698">
        <f>SUM(V11:V28)</f>
        <v>252772</v>
      </c>
      <c r="W30" s="696">
        <f>V30*100/J30</f>
        <v>3.920154602713922</v>
      </c>
      <c r="X30" s="675"/>
      <c r="Y30" s="698">
        <f>SUM(Y11:Y28)</f>
        <v>701393</v>
      </c>
      <c r="Z30" s="595">
        <f>Y30*100/M30</f>
        <v>24.500099028334677</v>
      </c>
      <c r="AA30" s="589"/>
      <c r="AB30" s="590">
        <f>_xlfn.RANK.EQ(Q30,Q$11:Q$30,0)</f>
        <v>9</v>
      </c>
      <c r="AC30" s="590">
        <v>19</v>
      </c>
      <c r="AD30" s="586"/>
      <c r="AE30" s="586"/>
      <c r="AF30" s="596"/>
      <c r="AG30" s="298"/>
      <c r="AH30" s="590">
        <f t="shared" si="14"/>
        <v>10</v>
      </c>
      <c r="AI30" s="590">
        <v>19</v>
      </c>
      <c r="AJ30" s="586"/>
      <c r="AK30" s="586"/>
      <c r="AL30" s="596"/>
      <c r="AM30" s="298"/>
      <c r="AN30" s="590">
        <f t="shared" si="18"/>
        <v>8</v>
      </c>
      <c r="AO30" s="590">
        <v>19</v>
      </c>
      <c r="AP30" s="586"/>
      <c r="AQ30" s="586"/>
      <c r="AR30" s="596"/>
      <c r="AS30" s="298"/>
      <c r="AT30" s="590">
        <f t="shared" si="22"/>
        <v>7</v>
      </c>
      <c r="AU30" s="590">
        <v>19</v>
      </c>
      <c r="AV30" s="586"/>
      <c r="AW30" s="586"/>
      <c r="AX30" s="596"/>
    </row>
    <row r="31" spans="1:50" s="440" customFormat="1" ht="5.25" customHeight="1" x14ac:dyDescent="0.2">
      <c r="B31" s="785" t="s">
        <v>42</v>
      </c>
      <c r="C31" s="786"/>
      <c r="D31" s="786"/>
      <c r="E31" s="786"/>
      <c r="F31" s="786"/>
      <c r="G31" s="786"/>
      <c r="H31" s="786"/>
      <c r="I31" s="786"/>
      <c r="R31" s="786"/>
      <c r="Z31" s="298"/>
      <c r="AA31" s="298"/>
      <c r="AB31" s="298"/>
      <c r="AC31" s="298"/>
      <c r="AD31" s="298"/>
      <c r="AE31" s="298"/>
      <c r="AF31" s="298"/>
      <c r="AG31" s="298"/>
      <c r="AH31" s="298"/>
      <c r="AI31" s="298"/>
      <c r="AJ31" s="298"/>
      <c r="AK31" s="298"/>
      <c r="AL31" s="298"/>
      <c r="AM31" s="298"/>
      <c r="AN31" s="298"/>
      <c r="AO31" s="298"/>
      <c r="AP31" s="298"/>
      <c r="AQ31" s="298"/>
      <c r="AR31" s="298"/>
      <c r="AS31" s="298"/>
      <c r="AT31" s="298"/>
      <c r="AU31" s="298"/>
      <c r="AV31" s="298"/>
      <c r="AW31" s="298"/>
      <c r="AX31" s="298"/>
    </row>
    <row r="32" spans="1:50" s="440" customFormat="1" ht="5.25" customHeight="1" x14ac:dyDescent="0.2">
      <c r="B32" s="785" t="s">
        <v>50</v>
      </c>
      <c r="C32" s="787"/>
      <c r="D32" s="787"/>
      <c r="E32" s="787"/>
      <c r="F32" s="787"/>
      <c r="G32" s="787"/>
      <c r="H32" s="787"/>
      <c r="I32" s="787"/>
      <c r="R32" s="787"/>
      <c r="Z32" s="298"/>
      <c r="AA32" s="298"/>
      <c r="AB32" s="298"/>
      <c r="AC32" s="298"/>
      <c r="AD32" s="298"/>
      <c r="AE32" s="298"/>
      <c r="AF32" s="298"/>
      <c r="AG32" s="298"/>
      <c r="AH32" s="298"/>
      <c r="AI32" s="298"/>
      <c r="AJ32" s="298"/>
      <c r="AK32" s="298"/>
      <c r="AL32" s="298"/>
      <c r="AM32" s="298"/>
      <c r="AN32" s="298"/>
      <c r="AO32" s="298"/>
      <c r="AP32" s="298"/>
      <c r="AQ32" s="298"/>
      <c r="AR32" s="298"/>
      <c r="AS32" s="298"/>
      <c r="AT32" s="298"/>
      <c r="AU32" s="298"/>
      <c r="AV32" s="298"/>
      <c r="AW32" s="298"/>
      <c r="AX32" s="298"/>
    </row>
    <row r="33" spans="2:50" s="440" customFormat="1" ht="13.5" customHeight="1" x14ac:dyDescent="0.2">
      <c r="B33" s="1089" t="s">
        <v>179</v>
      </c>
      <c r="C33" s="1089"/>
      <c r="D33" s="1089"/>
      <c r="E33" s="1089"/>
      <c r="F33" s="1089"/>
      <c r="G33" s="1089"/>
      <c r="H33" s="1089"/>
      <c r="I33" s="1089"/>
      <c r="J33" s="1089"/>
      <c r="K33" s="1089"/>
      <c r="L33" s="1089"/>
      <c r="M33" s="1089"/>
      <c r="Z33" s="298"/>
      <c r="AA33" s="298"/>
      <c r="AB33" s="298"/>
      <c r="AC33" s="298"/>
      <c r="AD33" s="298"/>
      <c r="AE33" s="298"/>
      <c r="AF33" s="298"/>
      <c r="AG33" s="298"/>
      <c r="AH33" s="298"/>
      <c r="AI33" s="298"/>
      <c r="AJ33" s="298"/>
      <c r="AK33" s="298"/>
      <c r="AL33" s="298"/>
      <c r="AM33" s="298"/>
      <c r="AN33" s="298"/>
      <c r="AO33" s="298"/>
      <c r="AP33" s="298"/>
      <c r="AQ33" s="298"/>
      <c r="AR33" s="298"/>
      <c r="AS33" s="298"/>
      <c r="AT33" s="298"/>
      <c r="AU33" s="298"/>
      <c r="AV33" s="298"/>
      <c r="AW33" s="298"/>
      <c r="AX33" s="298"/>
    </row>
    <row r="34" spans="2:50" s="440" customFormat="1" ht="29.25" customHeight="1" x14ac:dyDescent="0.2">
      <c r="B34" s="1044"/>
      <c r="C34" s="1044"/>
      <c r="D34" s="1044"/>
      <c r="E34" s="1044"/>
      <c r="F34" s="1044"/>
      <c r="G34" s="1044"/>
      <c r="H34" s="1044"/>
      <c r="I34" s="1044"/>
      <c r="J34" s="1044"/>
      <c r="K34" s="1044"/>
      <c r="L34" s="1044"/>
      <c r="M34" s="1044"/>
      <c r="N34" s="1044"/>
      <c r="O34" s="1044"/>
      <c r="P34" s="1044"/>
      <c r="Q34" s="700"/>
      <c r="R34" s="700"/>
      <c r="S34" s="700"/>
      <c r="Z34" s="298"/>
      <c r="AA34" s="298"/>
      <c r="AB34" s="298"/>
      <c r="AC34" s="298"/>
      <c r="AD34" s="298"/>
      <c r="AE34" s="298"/>
      <c r="AF34" s="298"/>
      <c r="AG34" s="298"/>
      <c r="AH34" s="298"/>
      <c r="AI34" s="298"/>
      <c r="AJ34" s="298"/>
      <c r="AK34" s="298"/>
      <c r="AL34" s="298"/>
      <c r="AM34" s="298"/>
      <c r="AN34" s="298"/>
      <c r="AO34" s="298"/>
      <c r="AP34" s="298"/>
      <c r="AQ34" s="298"/>
      <c r="AR34" s="298"/>
      <c r="AS34" s="298"/>
      <c r="AT34" s="298"/>
      <c r="AU34" s="298"/>
      <c r="AV34" s="298"/>
      <c r="AW34" s="298"/>
      <c r="AX34" s="298"/>
    </row>
    <row r="35" spans="2:50" s="440" customFormat="1" ht="4.5" customHeight="1" x14ac:dyDescent="0.2">
      <c r="B35" s="1045"/>
      <c r="C35" s="1045"/>
      <c r="D35" s="1045"/>
      <c r="E35" s="1045"/>
      <c r="F35" s="1045"/>
      <c r="G35" s="1045"/>
      <c r="H35" s="1045"/>
      <c r="I35" s="1045"/>
      <c r="J35" s="1045"/>
      <c r="K35" s="1045"/>
      <c r="L35" s="1045"/>
      <c r="M35" s="1045"/>
      <c r="N35" s="1045"/>
      <c r="O35" s="1045"/>
      <c r="P35" s="1045"/>
      <c r="Q35" s="700"/>
      <c r="R35" s="700"/>
      <c r="S35" s="700"/>
      <c r="Z35" s="298"/>
      <c r="AA35" s="298"/>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row>
    <row r="36" spans="2:50" s="440" customFormat="1" x14ac:dyDescent="0.2">
      <c r="Z36" s="298"/>
      <c r="AA36" s="298"/>
      <c r="AB36" s="298"/>
      <c r="AC36" s="298"/>
      <c r="AD36" s="298"/>
      <c r="AE36" s="298"/>
      <c r="AF36" s="298"/>
      <c r="AG36" s="298"/>
      <c r="AH36" s="298"/>
      <c r="AI36" s="298"/>
      <c r="AJ36" s="298"/>
      <c r="AK36" s="298"/>
      <c r="AL36" s="298"/>
      <c r="AM36" s="298"/>
      <c r="AN36" s="298"/>
      <c r="AO36" s="298"/>
      <c r="AP36" s="298"/>
      <c r="AQ36" s="298"/>
      <c r="AR36" s="298"/>
      <c r="AS36" s="298"/>
      <c r="AT36" s="298"/>
      <c r="AU36" s="298"/>
      <c r="AV36" s="298"/>
      <c r="AW36" s="298"/>
      <c r="AX36" s="298"/>
    </row>
    <row r="37" spans="2:50" s="440" customFormat="1" x14ac:dyDescent="0.2">
      <c r="Z37" s="298"/>
      <c r="AA37" s="298"/>
      <c r="AB37" s="298"/>
      <c r="AC37" s="298"/>
      <c r="AD37" s="298"/>
      <c r="AE37" s="298"/>
      <c r="AF37" s="298"/>
      <c r="AG37" s="298"/>
      <c r="AH37" s="298"/>
      <c r="AI37" s="298"/>
      <c r="AJ37" s="298"/>
      <c r="AK37" s="298"/>
      <c r="AL37" s="298"/>
      <c r="AM37" s="298"/>
      <c r="AN37" s="298"/>
      <c r="AO37" s="298"/>
      <c r="AP37" s="298"/>
      <c r="AQ37" s="298"/>
      <c r="AR37" s="298"/>
      <c r="AS37" s="298"/>
      <c r="AT37" s="298"/>
      <c r="AU37" s="298"/>
      <c r="AV37" s="298"/>
      <c r="AW37" s="298"/>
      <c r="AX37" s="298"/>
    </row>
    <row r="38" spans="2:50" s="298" customFormat="1" x14ac:dyDescent="0.2">
      <c r="L38" s="616"/>
      <c r="M38" s="616"/>
      <c r="N38" s="616"/>
    </row>
    <row r="39" spans="2:50" x14ac:dyDescent="0.2">
      <c r="B39" s="298"/>
      <c r="C39" s="298"/>
      <c r="D39" s="298"/>
      <c r="E39" s="298"/>
      <c r="F39" s="298"/>
      <c r="G39" s="298"/>
      <c r="H39" s="298"/>
      <c r="I39" s="298"/>
      <c r="J39" s="298"/>
      <c r="K39" s="298"/>
      <c r="L39" s="298"/>
      <c r="M39" s="298"/>
      <c r="N39" s="298"/>
      <c r="O39" s="298"/>
      <c r="P39" s="298"/>
      <c r="Q39" s="298"/>
      <c r="R39" s="298"/>
      <c r="S39" s="298"/>
      <c r="T39" s="298"/>
      <c r="U39" s="298"/>
      <c r="V39" s="298"/>
      <c r="W39" s="298"/>
      <c r="X39" s="298"/>
      <c r="Y39" s="298"/>
    </row>
    <row r="40" spans="2:50" x14ac:dyDescent="0.2">
      <c r="B40" s="298"/>
      <c r="C40" s="298"/>
      <c r="D40" s="298"/>
      <c r="E40" s="298"/>
      <c r="F40" s="298"/>
      <c r="G40" s="298"/>
      <c r="H40" s="298"/>
      <c r="I40" s="298"/>
      <c r="J40" s="298"/>
      <c r="K40" s="298"/>
      <c r="L40" s="298"/>
      <c r="M40" s="298"/>
      <c r="N40" s="298"/>
      <c r="O40" s="298"/>
      <c r="P40" s="298"/>
      <c r="Q40" s="298"/>
      <c r="R40" s="298"/>
      <c r="S40" s="298"/>
      <c r="T40" s="298"/>
      <c r="U40" s="298"/>
      <c r="V40" s="298"/>
      <c r="W40" s="298"/>
      <c r="X40" s="298"/>
      <c r="Y40" s="298"/>
    </row>
    <row r="41" spans="2:50" x14ac:dyDescent="0.2">
      <c r="B41" s="298"/>
      <c r="C41" s="298"/>
      <c r="D41" s="298"/>
      <c r="E41" s="298"/>
      <c r="F41" s="298"/>
      <c r="G41" s="298"/>
      <c r="H41" s="298"/>
      <c r="I41" s="298"/>
      <c r="J41" s="298"/>
      <c r="K41" s="298"/>
      <c r="L41" s="298"/>
      <c r="M41" s="298"/>
      <c r="N41" s="298"/>
      <c r="O41" s="298"/>
      <c r="P41" s="298"/>
      <c r="Q41" s="298"/>
      <c r="R41" s="298"/>
      <c r="S41" s="298"/>
      <c r="T41" s="298"/>
      <c r="U41" s="298"/>
      <c r="V41" s="298"/>
      <c r="W41" s="298"/>
      <c r="X41" s="298"/>
      <c r="Y41" s="298"/>
    </row>
    <row r="42" spans="2:50" x14ac:dyDescent="0.2">
      <c r="B42" s="298"/>
      <c r="C42" s="298"/>
      <c r="D42" s="298"/>
      <c r="E42" s="298"/>
      <c r="F42" s="298"/>
      <c r="G42" s="298"/>
      <c r="H42" s="298"/>
      <c r="I42" s="298"/>
      <c r="J42" s="298"/>
      <c r="K42" s="298"/>
      <c r="L42" s="298"/>
      <c r="M42" s="298"/>
      <c r="N42" s="298"/>
      <c r="O42" s="298"/>
      <c r="P42" s="298"/>
      <c r="Q42" s="298"/>
      <c r="R42" s="298"/>
      <c r="S42" s="298"/>
      <c r="T42" s="298"/>
      <c r="U42" s="298"/>
      <c r="V42" s="298"/>
      <c r="W42" s="298"/>
      <c r="X42" s="298"/>
      <c r="Y42" s="298"/>
    </row>
    <row r="43" spans="2:50" x14ac:dyDescent="0.2">
      <c r="B43" s="298"/>
      <c r="C43" s="298"/>
      <c r="D43" s="298"/>
      <c r="E43" s="298"/>
      <c r="F43" s="298"/>
      <c r="G43" s="298"/>
      <c r="H43" s="298"/>
      <c r="I43" s="298"/>
      <c r="J43" s="298"/>
      <c r="K43" s="298"/>
      <c r="L43" s="298"/>
      <c r="M43" s="298"/>
      <c r="N43" s="298"/>
      <c r="O43" s="298"/>
      <c r="P43" s="298"/>
      <c r="Q43" s="298"/>
      <c r="R43" s="298"/>
      <c r="S43" s="298"/>
      <c r="T43" s="298"/>
      <c r="U43" s="298"/>
      <c r="V43" s="298"/>
      <c r="W43" s="298"/>
      <c r="X43" s="298"/>
      <c r="Y43" s="298"/>
    </row>
    <row r="44" spans="2:50" x14ac:dyDescent="0.2">
      <c r="B44" s="298"/>
      <c r="C44" s="298"/>
      <c r="D44" s="298"/>
      <c r="E44" s="298"/>
      <c r="F44" s="298"/>
      <c r="G44" s="298"/>
      <c r="H44" s="298"/>
      <c r="I44" s="298"/>
      <c r="J44" s="298"/>
      <c r="K44" s="298"/>
      <c r="L44" s="298"/>
      <c r="M44" s="298"/>
      <c r="N44" s="298"/>
      <c r="O44" s="298"/>
      <c r="P44" s="298"/>
      <c r="Q44" s="298"/>
      <c r="R44" s="298"/>
      <c r="S44" s="298"/>
      <c r="T44" s="298"/>
      <c r="U44" s="298"/>
      <c r="V44" s="298"/>
      <c r="W44" s="298"/>
      <c r="X44" s="298"/>
      <c r="Y44" s="298"/>
    </row>
    <row r="45" spans="2:50" x14ac:dyDescent="0.2">
      <c r="B45" s="298"/>
      <c r="C45" s="298"/>
      <c r="D45" s="298"/>
      <c r="E45" s="298"/>
      <c r="F45" s="298"/>
      <c r="G45" s="298"/>
      <c r="H45" s="298"/>
      <c r="I45" s="298"/>
      <c r="J45" s="298"/>
      <c r="K45" s="298"/>
      <c r="L45" s="298"/>
      <c r="M45" s="298"/>
      <c r="N45" s="298"/>
      <c r="O45" s="298"/>
      <c r="P45" s="298"/>
      <c r="Q45" s="298"/>
      <c r="R45" s="298"/>
      <c r="S45" s="298"/>
      <c r="T45" s="298"/>
      <c r="U45" s="298"/>
      <c r="V45" s="298"/>
      <c r="W45" s="298"/>
      <c r="X45" s="298"/>
      <c r="Y45" s="298"/>
    </row>
    <row r="46" spans="2:50" x14ac:dyDescent="0.2">
      <c r="B46" s="298"/>
      <c r="C46" s="298"/>
      <c r="D46" s="298"/>
      <c r="E46" s="298"/>
      <c r="F46" s="298"/>
      <c r="G46" s="298"/>
      <c r="H46" s="298"/>
      <c r="I46" s="298"/>
      <c r="J46" s="298"/>
      <c r="K46" s="298"/>
      <c r="L46" s="298"/>
      <c r="M46" s="298"/>
      <c r="N46" s="298"/>
      <c r="O46" s="298"/>
      <c r="P46" s="298"/>
      <c r="Q46" s="298"/>
      <c r="R46" s="298"/>
      <c r="S46" s="298"/>
      <c r="T46" s="298"/>
      <c r="U46" s="298"/>
      <c r="V46" s="298"/>
      <c r="W46" s="298"/>
      <c r="X46" s="298"/>
      <c r="Y46" s="298"/>
    </row>
    <row r="47" spans="2:50" x14ac:dyDescent="0.2">
      <c r="B47" s="298"/>
      <c r="C47" s="298"/>
      <c r="D47" s="298"/>
      <c r="E47" s="298"/>
      <c r="F47" s="298"/>
      <c r="G47" s="298"/>
      <c r="H47" s="298"/>
      <c r="I47" s="298"/>
      <c r="J47" s="298"/>
      <c r="K47" s="298"/>
      <c r="L47" s="298"/>
      <c r="M47" s="298"/>
      <c r="N47" s="298"/>
      <c r="O47" s="298"/>
      <c r="P47" s="298"/>
      <c r="Q47" s="298"/>
      <c r="R47" s="298"/>
      <c r="S47" s="298"/>
      <c r="T47" s="298"/>
      <c r="U47" s="298"/>
      <c r="V47" s="298"/>
      <c r="W47" s="298"/>
      <c r="X47" s="298"/>
      <c r="Y47" s="298"/>
    </row>
    <row r="48" spans="2:50" x14ac:dyDescent="0.2">
      <c r="B48" s="298"/>
      <c r="C48" s="298"/>
      <c r="D48" s="298"/>
      <c r="E48" s="298"/>
      <c r="F48" s="298"/>
      <c r="G48" s="298"/>
      <c r="H48" s="298"/>
      <c r="I48" s="298"/>
      <c r="J48" s="298"/>
      <c r="K48" s="298"/>
      <c r="L48" s="298"/>
      <c r="M48" s="298"/>
      <c r="N48" s="298"/>
      <c r="O48" s="298"/>
      <c r="P48" s="298"/>
      <c r="Q48" s="298"/>
      <c r="R48" s="298"/>
      <c r="S48" s="298"/>
      <c r="T48" s="298"/>
      <c r="U48" s="298"/>
      <c r="V48" s="298"/>
      <c r="W48" s="298"/>
      <c r="X48" s="298"/>
      <c r="Y48" s="298"/>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7"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38"/>
  <sheetViews>
    <sheetView zoomScaleNormal="100" workbookViewId="0"/>
  </sheetViews>
  <sheetFormatPr baseColWidth="10" defaultColWidth="11.42578125" defaultRowHeight="15" x14ac:dyDescent="0.2"/>
  <cols>
    <col min="1" max="1" width="4" style="262" customWidth="1"/>
    <col min="2" max="2" width="32.28515625" style="262" customWidth="1"/>
    <col min="3" max="3" width="0.5703125" style="262" customWidth="1"/>
    <col min="4" max="4" width="17" style="262" customWidth="1"/>
    <col min="5" max="5" width="0.42578125" style="262" customWidth="1"/>
    <col min="6" max="6" width="11.85546875" style="262" customWidth="1"/>
    <col min="7" max="7" width="11.28515625" style="262" customWidth="1"/>
    <col min="8" max="8" width="0.42578125" style="262" customWidth="1"/>
    <col min="9" max="9" width="11.85546875" style="262" customWidth="1"/>
    <col min="10" max="10" width="9.85546875" style="262" customWidth="1"/>
    <col min="11" max="11" width="7.5703125" style="262" customWidth="1"/>
    <col min="12" max="12" width="8.42578125" style="262" customWidth="1"/>
    <col min="13" max="13" width="6.140625" style="262" customWidth="1"/>
    <col min="14" max="14" width="8.42578125" style="262" customWidth="1"/>
    <col min="15" max="15" width="7.5703125" style="262" customWidth="1"/>
    <col min="16" max="16" width="8.42578125" style="262" customWidth="1"/>
    <col min="17" max="17" width="6.140625" style="262" customWidth="1"/>
    <col min="18" max="18" width="8.42578125" style="262" customWidth="1"/>
    <col min="19" max="19" width="6.140625" style="262" customWidth="1"/>
    <col min="20" max="22" width="8.42578125" style="262" customWidth="1"/>
    <col min="23" max="23" width="6.140625" style="262" customWidth="1"/>
    <col min="24" max="24" width="8.42578125" style="262" customWidth="1"/>
    <col min="25" max="25" width="3.5703125" style="262" customWidth="1"/>
    <col min="26" max="27" width="2.42578125" style="262" bestFit="1" customWidth="1"/>
    <col min="28" max="28" width="5.28515625" style="262" customWidth="1"/>
    <col min="29" max="29" width="8.5703125" style="298" bestFit="1" customWidth="1"/>
    <col min="30" max="30" width="4.5703125" style="298" bestFit="1" customWidth="1"/>
    <col min="31" max="31" width="3.28515625" style="298" customWidth="1"/>
    <col min="32" max="32" width="4.28515625" style="262" bestFit="1" customWidth="1"/>
    <col min="33" max="33" width="2.42578125" style="262" bestFit="1" customWidth="1"/>
    <col min="34" max="34" width="4.28515625" style="262" bestFit="1" customWidth="1"/>
    <col min="35" max="35" width="8.42578125" style="262" bestFit="1" customWidth="1"/>
    <col min="36" max="36" width="4.28515625" style="262" bestFit="1" customWidth="1"/>
    <col min="37" max="16384" width="11.42578125" style="262"/>
  </cols>
  <sheetData>
    <row r="1" spans="1:36" s="202" customFormat="1" ht="14.25" x14ac:dyDescent="0.2">
      <c r="B1" s="203"/>
      <c r="C1" s="204"/>
      <c r="E1" s="204"/>
      <c r="F1" s="714" t="s">
        <v>143</v>
      </c>
      <c r="G1" s="714"/>
      <c r="H1" s="714"/>
      <c r="I1" s="714" t="s">
        <v>19</v>
      </c>
      <c r="AC1" s="714"/>
      <c r="AD1" s="714"/>
      <c r="AE1" s="714"/>
    </row>
    <row r="2" spans="1:36" s="206" customFormat="1" x14ac:dyDescent="0.2">
      <c r="B2" s="1054"/>
      <c r="C2" s="1054"/>
      <c r="AC2" s="618"/>
      <c r="AD2" s="618"/>
      <c r="AE2" s="618"/>
    </row>
    <row r="3" spans="1:36" s="209" customFormat="1" ht="29.25" customHeight="1" x14ac:dyDescent="0.2">
      <c r="B3" s="1055"/>
      <c r="C3" s="1055"/>
      <c r="AC3" s="618"/>
      <c r="AD3" s="618"/>
      <c r="AE3" s="618"/>
    </row>
    <row r="4" spans="1:36" s="209" customFormat="1" ht="24" customHeight="1" x14ac:dyDescent="0.2">
      <c r="A4" s="1091" t="s">
        <v>440</v>
      </c>
      <c r="B4" s="1091"/>
      <c r="C4" s="1091"/>
      <c r="D4" s="1091"/>
      <c r="E4" s="1091"/>
      <c r="F4" s="1091"/>
      <c r="G4" s="1091"/>
      <c r="H4" s="1091"/>
      <c r="I4" s="1091"/>
      <c r="J4" s="1091"/>
      <c r="K4" s="1091"/>
      <c r="L4" s="1091"/>
      <c r="M4" s="1091"/>
      <c r="N4" s="1091"/>
      <c r="O4" s="1091"/>
      <c r="P4" s="1091"/>
      <c r="Q4" s="1091"/>
      <c r="R4" s="1091"/>
      <c r="S4" s="1091"/>
      <c r="T4" s="1091"/>
      <c r="U4" s="1091"/>
      <c r="V4" s="1091"/>
      <c r="W4" s="1091"/>
      <c r="AC4" s="618"/>
      <c r="AD4" s="618"/>
      <c r="AE4" s="618"/>
    </row>
    <row r="5" spans="1:36" s="209" customForma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AC5" s="618"/>
      <c r="AD5" s="618"/>
      <c r="AE5" s="618"/>
    </row>
    <row r="6" spans="1:36" s="209" customFormat="1" ht="6.75" customHeight="1" x14ac:dyDescent="0.2">
      <c r="AC6" s="618"/>
      <c r="AD6" s="618"/>
      <c r="AE6" s="618"/>
    </row>
    <row r="7" spans="1:36" s="214" customFormat="1" ht="9" customHeight="1" x14ac:dyDescent="0.2">
      <c r="A7" s="210"/>
      <c r="B7" s="1057" t="s">
        <v>15</v>
      </c>
      <c r="C7" s="212"/>
      <c r="D7" s="1092" t="s">
        <v>262</v>
      </c>
      <c r="E7" s="569"/>
      <c r="F7" s="1064"/>
      <c r="G7" s="1064"/>
      <c r="H7" s="569"/>
      <c r="I7" s="868"/>
      <c r="J7" s="870"/>
      <c r="K7" s="948"/>
      <c r="L7" s="948"/>
      <c r="M7" s="949"/>
      <c r="N7" s="949"/>
      <c r="O7" s="949"/>
      <c r="P7" s="949"/>
      <c r="Q7" s="949"/>
      <c r="R7" s="949"/>
      <c r="S7" s="950"/>
      <c r="T7" s="951"/>
      <c r="U7" s="951"/>
      <c r="V7" s="951"/>
      <c r="W7" s="951"/>
      <c r="X7" s="952"/>
      <c r="AC7" s="597"/>
      <c r="AD7" s="597"/>
      <c r="AE7" s="597"/>
    </row>
    <row r="8" spans="1:36" s="214" customFormat="1" ht="14.25" customHeight="1" x14ac:dyDescent="0.2">
      <c r="A8" s="210"/>
      <c r="B8" s="1058"/>
      <c r="C8" s="212"/>
      <c r="D8" s="1093"/>
      <c r="E8" s="799"/>
      <c r="F8" s="1066" t="s">
        <v>282</v>
      </c>
      <c r="G8" s="1065"/>
      <c r="H8" s="212"/>
      <c r="I8" s="1066" t="s">
        <v>283</v>
      </c>
      <c r="J8" s="1065"/>
      <c r="K8" s="1094" t="s">
        <v>384</v>
      </c>
      <c r="L8" s="1095"/>
      <c r="M8" s="1095"/>
      <c r="N8" s="1095"/>
      <c r="O8" s="1095"/>
      <c r="P8" s="1095"/>
      <c r="Q8" s="1095"/>
      <c r="R8" s="1095"/>
      <c r="S8" s="1095"/>
      <c r="T8" s="1095"/>
      <c r="U8" s="1095"/>
      <c r="V8" s="1095"/>
      <c r="W8" s="1095"/>
      <c r="X8" s="1096"/>
      <c r="AC8" s="597"/>
      <c r="AD8" s="597"/>
      <c r="AE8" s="597"/>
    </row>
    <row r="9" spans="1:36" s="214" customFormat="1" ht="28.5" customHeight="1" x14ac:dyDescent="0.2">
      <c r="A9" s="210"/>
      <c r="B9" s="1058"/>
      <c r="C9" s="212"/>
      <c r="D9" s="1093"/>
      <c r="E9" s="212"/>
      <c r="F9" s="1085"/>
      <c r="G9" s="1086"/>
      <c r="H9" s="212"/>
      <c r="I9" s="1085"/>
      <c r="J9" s="1086"/>
      <c r="K9" s="1066" t="s">
        <v>385</v>
      </c>
      <c r="L9" s="1065"/>
      <c r="M9" s="1066" t="s">
        <v>386</v>
      </c>
      <c r="N9" s="1065"/>
      <c r="O9" s="1066" t="s">
        <v>387</v>
      </c>
      <c r="P9" s="1065"/>
      <c r="Q9" s="1066" t="s">
        <v>388</v>
      </c>
      <c r="R9" s="1065"/>
      <c r="S9" s="1066" t="s">
        <v>389</v>
      </c>
      <c r="T9" s="1065"/>
      <c r="U9" s="1066" t="s">
        <v>121</v>
      </c>
      <c r="V9" s="1065"/>
      <c r="W9" s="1066" t="s">
        <v>390</v>
      </c>
      <c r="X9" s="1065"/>
      <c r="AC9" s="597"/>
      <c r="AD9" s="597"/>
      <c r="AE9" s="597"/>
    </row>
    <row r="10" spans="1:36" s="220" customFormat="1" ht="22.5" x14ac:dyDescent="0.2">
      <c r="A10" s="215"/>
      <c r="B10" s="1059"/>
      <c r="C10" s="217"/>
      <c r="D10" s="800" t="s">
        <v>12</v>
      </c>
      <c r="E10" s="217"/>
      <c r="F10" s="218" t="s">
        <v>12</v>
      </c>
      <c r="G10" s="219" t="s">
        <v>284</v>
      </c>
      <c r="H10" s="217"/>
      <c r="I10" s="218" t="s">
        <v>12</v>
      </c>
      <c r="J10" s="219" t="s">
        <v>284</v>
      </c>
      <c r="K10" s="218" t="s">
        <v>12</v>
      </c>
      <c r="L10" s="219" t="s">
        <v>391</v>
      </c>
      <c r="M10" s="218" t="s">
        <v>12</v>
      </c>
      <c r="N10" s="219" t="s">
        <v>391</v>
      </c>
      <c r="O10" s="218" t="s">
        <v>12</v>
      </c>
      <c r="P10" s="219" t="s">
        <v>391</v>
      </c>
      <c r="Q10" s="218" t="s">
        <v>12</v>
      </c>
      <c r="R10" s="219" t="s">
        <v>391</v>
      </c>
      <c r="S10" s="218" t="s">
        <v>12</v>
      </c>
      <c r="T10" s="219" t="s">
        <v>391</v>
      </c>
      <c r="U10" s="218" t="s">
        <v>12</v>
      </c>
      <c r="V10" s="219" t="s">
        <v>391</v>
      </c>
      <c r="W10" s="218" t="s">
        <v>12</v>
      </c>
      <c r="X10" s="219" t="s">
        <v>391</v>
      </c>
      <c r="AC10" s="591" t="s">
        <v>217</v>
      </c>
      <c r="AD10" s="953" t="s">
        <v>400</v>
      </c>
      <c r="AE10" s="954" t="s">
        <v>401</v>
      </c>
    </row>
    <row r="11" spans="1:36" s="224" customFormat="1" ht="8.25" customHeight="1" x14ac:dyDescent="0.2">
      <c r="A11" s="221"/>
      <c r="B11" s="222"/>
      <c r="C11" s="223"/>
      <c r="D11" s="222"/>
      <c r="E11" s="223"/>
      <c r="F11" s="222"/>
      <c r="G11" s="222"/>
      <c r="H11" s="223"/>
      <c r="I11" s="222"/>
      <c r="J11" s="222"/>
      <c r="K11" s="431"/>
      <c r="L11" s="435"/>
      <c r="M11" s="310"/>
      <c r="N11" s="310"/>
      <c r="O11" s="310"/>
      <c r="P11" s="310"/>
      <c r="Q11" s="232"/>
      <c r="R11" s="232"/>
      <c r="S11" s="232"/>
      <c r="T11" s="232"/>
      <c r="U11" s="232"/>
      <c r="V11" s="232"/>
      <c r="W11" s="232"/>
      <c r="X11" s="232"/>
      <c r="AC11" s="955">
        <v>44227</v>
      </c>
      <c r="AD11" s="953">
        <v>12775</v>
      </c>
      <c r="AE11" s="953">
        <v>16772</v>
      </c>
    </row>
    <row r="12" spans="1:36" s="233" customFormat="1" ht="14.25" x14ac:dyDescent="0.15">
      <c r="A12" s="225"/>
      <c r="B12" s="226" t="s">
        <v>11</v>
      </c>
      <c r="C12" s="227"/>
      <c r="D12" s="801">
        <v>270632</v>
      </c>
      <c r="E12" s="227"/>
      <c r="F12" s="228">
        <v>4248</v>
      </c>
      <c r="G12" s="229">
        <v>1.5696591681693222</v>
      </c>
      <c r="H12" s="227"/>
      <c r="I12" s="228">
        <v>2370</v>
      </c>
      <c r="J12" s="229">
        <v>0.87572792574418401</v>
      </c>
      <c r="K12" s="228">
        <v>2132</v>
      </c>
      <c r="L12" s="229">
        <v>89.957805907172997</v>
      </c>
      <c r="M12" s="228">
        <v>27</v>
      </c>
      <c r="N12" s="229">
        <v>1.139240506329114</v>
      </c>
      <c r="O12" s="228">
        <v>48</v>
      </c>
      <c r="P12" s="229">
        <v>2.0253164556962027</v>
      </c>
      <c r="Q12" s="228">
        <v>118</v>
      </c>
      <c r="R12" s="229">
        <v>4.9789029535864975</v>
      </c>
      <c r="S12" s="228">
        <v>0</v>
      </c>
      <c r="T12" s="229">
        <v>0</v>
      </c>
      <c r="U12" s="228">
        <v>25</v>
      </c>
      <c r="V12" s="229">
        <v>1.0548523206751055</v>
      </c>
      <c r="W12" s="228">
        <v>20</v>
      </c>
      <c r="X12" s="229">
        <f t="shared" ref="X12:X29" si="0">W12/$I12*100</f>
        <v>0.8438818565400843</v>
      </c>
      <c r="Z12" s="306"/>
      <c r="AA12" s="306"/>
      <c r="AB12" s="306"/>
      <c r="AC12" s="955">
        <v>44255</v>
      </c>
      <c r="AD12" s="953">
        <v>19803</v>
      </c>
      <c r="AE12" s="953">
        <v>18783</v>
      </c>
      <c r="AF12" s="306"/>
      <c r="AG12" s="306"/>
      <c r="AH12" s="306"/>
      <c r="AI12" s="307"/>
      <c r="AJ12" s="956"/>
    </row>
    <row r="13" spans="1:36" s="233" customFormat="1" ht="14.25" x14ac:dyDescent="0.15">
      <c r="A13" s="225"/>
      <c r="B13" s="234" t="s">
        <v>10</v>
      </c>
      <c r="C13" s="227"/>
      <c r="D13" s="802">
        <v>37547</v>
      </c>
      <c r="E13" s="227"/>
      <c r="F13" s="235">
        <v>937</v>
      </c>
      <c r="G13" s="236">
        <v>2.4955389245478998</v>
      </c>
      <c r="H13" s="227"/>
      <c r="I13" s="235">
        <v>496</v>
      </c>
      <c r="J13" s="236">
        <v>1.3210109995472341</v>
      </c>
      <c r="K13" s="235">
        <v>476</v>
      </c>
      <c r="L13" s="236">
        <v>95.967741935483872</v>
      </c>
      <c r="M13" s="235">
        <v>7</v>
      </c>
      <c r="N13" s="236">
        <v>1.411290322580645</v>
      </c>
      <c r="O13" s="235">
        <v>2</v>
      </c>
      <c r="P13" s="236">
        <v>0.40322580645161288</v>
      </c>
      <c r="Q13" s="235">
        <v>7</v>
      </c>
      <c r="R13" s="236">
        <v>1.411290322580645</v>
      </c>
      <c r="S13" s="235">
        <v>0</v>
      </c>
      <c r="T13" s="236">
        <v>0</v>
      </c>
      <c r="U13" s="235">
        <v>2</v>
      </c>
      <c r="V13" s="236">
        <v>0.40322580645161288</v>
      </c>
      <c r="W13" s="235">
        <v>2</v>
      </c>
      <c r="X13" s="236">
        <f t="shared" si="0"/>
        <v>0.40322580645161288</v>
      </c>
      <c r="Z13" s="306"/>
      <c r="AA13" s="306"/>
      <c r="AB13" s="306"/>
      <c r="AC13" s="955">
        <v>44286</v>
      </c>
      <c r="AD13" s="953">
        <v>27240</v>
      </c>
      <c r="AE13" s="953">
        <v>16097</v>
      </c>
      <c r="AF13" s="306"/>
      <c r="AG13" s="306"/>
      <c r="AH13" s="306"/>
      <c r="AI13" s="307"/>
      <c r="AJ13" s="956"/>
    </row>
    <row r="14" spans="1:36" s="233" customFormat="1" ht="14.25" x14ac:dyDescent="0.15">
      <c r="A14" s="225"/>
      <c r="B14" s="234" t="s">
        <v>40</v>
      </c>
      <c r="C14" s="227"/>
      <c r="D14" s="802">
        <v>28977</v>
      </c>
      <c r="E14" s="227"/>
      <c r="F14" s="235">
        <v>566</v>
      </c>
      <c r="G14" s="236">
        <v>1.9532732857093555</v>
      </c>
      <c r="H14" s="227"/>
      <c r="I14" s="235">
        <v>338</v>
      </c>
      <c r="J14" s="236">
        <v>1.1664423508299686</v>
      </c>
      <c r="K14" s="235">
        <v>325</v>
      </c>
      <c r="L14" s="236">
        <v>96.15384615384616</v>
      </c>
      <c r="M14" s="235">
        <v>1</v>
      </c>
      <c r="N14" s="236">
        <v>0.29585798816568049</v>
      </c>
      <c r="O14" s="235">
        <v>10</v>
      </c>
      <c r="P14" s="236">
        <v>2.9585798816568047</v>
      </c>
      <c r="Q14" s="235">
        <v>1</v>
      </c>
      <c r="R14" s="236">
        <v>0.29585798816568049</v>
      </c>
      <c r="S14" s="235">
        <v>0</v>
      </c>
      <c r="T14" s="236">
        <v>0</v>
      </c>
      <c r="U14" s="235">
        <v>1</v>
      </c>
      <c r="V14" s="236">
        <v>0.29585798816568049</v>
      </c>
      <c r="W14" s="235">
        <v>0</v>
      </c>
      <c r="X14" s="236">
        <f t="shared" si="0"/>
        <v>0</v>
      </c>
      <c r="Z14" s="306"/>
      <c r="AA14" s="306"/>
      <c r="AB14" s="306"/>
      <c r="AC14" s="955">
        <v>44316</v>
      </c>
      <c r="AD14" s="953">
        <v>23620</v>
      </c>
      <c r="AE14" s="953">
        <v>14066</v>
      </c>
      <c r="AF14" s="306"/>
      <c r="AG14" s="306"/>
      <c r="AH14" s="306"/>
      <c r="AI14" s="307"/>
      <c r="AJ14" s="956"/>
    </row>
    <row r="15" spans="1:36" s="233" customFormat="1" ht="14.25" x14ac:dyDescent="0.15">
      <c r="A15" s="225"/>
      <c r="B15" s="234" t="s">
        <v>41</v>
      </c>
      <c r="C15" s="227"/>
      <c r="D15" s="802">
        <v>26198</v>
      </c>
      <c r="E15" s="227"/>
      <c r="F15" s="235">
        <v>634</v>
      </c>
      <c r="G15" s="236">
        <v>2.4200320635162988</v>
      </c>
      <c r="H15" s="227"/>
      <c r="I15" s="235">
        <v>366</v>
      </c>
      <c r="J15" s="236">
        <v>1.3970532101687152</v>
      </c>
      <c r="K15" s="235">
        <v>284</v>
      </c>
      <c r="L15" s="236">
        <v>77.595628415300538</v>
      </c>
      <c r="M15" s="235">
        <v>6</v>
      </c>
      <c r="N15" s="236">
        <v>1.639344262295082</v>
      </c>
      <c r="O15" s="235">
        <v>72</v>
      </c>
      <c r="P15" s="236">
        <v>19.672131147540984</v>
      </c>
      <c r="Q15" s="235">
        <v>0</v>
      </c>
      <c r="R15" s="236">
        <v>0</v>
      </c>
      <c r="S15" s="235">
        <v>1</v>
      </c>
      <c r="T15" s="236">
        <v>0.27322404371584702</v>
      </c>
      <c r="U15" s="235">
        <v>1</v>
      </c>
      <c r="V15" s="236">
        <v>0.27322404371584702</v>
      </c>
      <c r="W15" s="235">
        <v>2</v>
      </c>
      <c r="X15" s="236">
        <f t="shared" si="0"/>
        <v>0.54644808743169404</v>
      </c>
      <c r="Z15" s="306"/>
      <c r="AA15" s="306"/>
      <c r="AB15" s="306"/>
      <c r="AC15" s="955">
        <v>44347</v>
      </c>
      <c r="AD15" s="953">
        <v>21534</v>
      </c>
      <c r="AE15" s="953">
        <v>12150</v>
      </c>
      <c r="AF15" s="306"/>
      <c r="AG15" s="306"/>
      <c r="AH15" s="306"/>
      <c r="AI15" s="307"/>
      <c r="AJ15" s="956"/>
    </row>
    <row r="16" spans="1:36" s="233" customFormat="1" ht="14.25" x14ac:dyDescent="0.15">
      <c r="A16" s="225"/>
      <c r="B16" s="234" t="s">
        <v>9</v>
      </c>
      <c r="C16" s="227"/>
      <c r="D16" s="802">
        <v>34697</v>
      </c>
      <c r="E16" s="227"/>
      <c r="F16" s="235">
        <v>1233</v>
      </c>
      <c r="G16" s="236">
        <v>3.5536213505490388</v>
      </c>
      <c r="H16" s="227"/>
      <c r="I16" s="235">
        <v>340</v>
      </c>
      <c r="J16" s="236">
        <v>0.97991180793728561</v>
      </c>
      <c r="K16" s="235">
        <v>323</v>
      </c>
      <c r="L16" s="236">
        <v>95</v>
      </c>
      <c r="M16" s="235">
        <v>5</v>
      </c>
      <c r="N16" s="236">
        <v>1.4705882352941175</v>
      </c>
      <c r="O16" s="235">
        <v>7</v>
      </c>
      <c r="P16" s="236">
        <v>2.0588235294117645</v>
      </c>
      <c r="Q16" s="235">
        <v>0</v>
      </c>
      <c r="R16" s="236">
        <v>0</v>
      </c>
      <c r="S16" s="235">
        <v>0</v>
      </c>
      <c r="T16" s="236">
        <v>0</v>
      </c>
      <c r="U16" s="235">
        <v>1</v>
      </c>
      <c r="V16" s="236">
        <v>0.29411764705882354</v>
      </c>
      <c r="W16" s="235">
        <v>4</v>
      </c>
      <c r="X16" s="236">
        <f t="shared" si="0"/>
        <v>1.1764705882352942</v>
      </c>
      <c r="Z16" s="306"/>
      <c r="AA16" s="306"/>
      <c r="AB16" s="306"/>
      <c r="AC16" s="955">
        <v>44377</v>
      </c>
      <c r="AD16" s="953">
        <v>21833</v>
      </c>
      <c r="AE16" s="953">
        <v>13954</v>
      </c>
      <c r="AF16" s="306"/>
      <c r="AG16" s="306"/>
      <c r="AH16" s="306"/>
      <c r="AI16" s="307"/>
      <c r="AJ16" s="956"/>
    </row>
    <row r="17" spans="1:36" s="233" customFormat="1" ht="14.25" x14ac:dyDescent="0.15">
      <c r="A17" s="225"/>
      <c r="B17" s="234" t="s">
        <v>8</v>
      </c>
      <c r="C17" s="227"/>
      <c r="D17" s="803">
        <v>17553</v>
      </c>
      <c r="E17" s="227"/>
      <c r="F17" s="235">
        <v>180</v>
      </c>
      <c r="G17" s="236">
        <v>1.025465732353444</v>
      </c>
      <c r="H17" s="227"/>
      <c r="I17" s="235">
        <v>216</v>
      </c>
      <c r="J17" s="236">
        <v>1.2305588788241326</v>
      </c>
      <c r="K17" s="239">
        <v>213</v>
      </c>
      <c r="L17" s="236">
        <v>98.611111111111114</v>
      </c>
      <c r="M17" s="239">
        <v>0</v>
      </c>
      <c r="N17" s="236">
        <v>0</v>
      </c>
      <c r="O17" s="239">
        <v>0</v>
      </c>
      <c r="P17" s="236">
        <v>0</v>
      </c>
      <c r="Q17" s="239">
        <v>0</v>
      </c>
      <c r="R17" s="236">
        <v>0</v>
      </c>
      <c r="S17" s="239">
        <v>0</v>
      </c>
      <c r="T17" s="236">
        <v>0</v>
      </c>
      <c r="U17" s="239">
        <v>3</v>
      </c>
      <c r="V17" s="236">
        <v>1.3888888888888888</v>
      </c>
      <c r="W17" s="239">
        <v>0</v>
      </c>
      <c r="X17" s="236">
        <f t="shared" si="0"/>
        <v>0</v>
      </c>
      <c r="Z17" s="306"/>
      <c r="AA17" s="306"/>
      <c r="AB17" s="306"/>
      <c r="AC17" s="955">
        <v>44408</v>
      </c>
      <c r="AD17" s="953">
        <v>25882</v>
      </c>
      <c r="AE17" s="953">
        <v>13248</v>
      </c>
      <c r="AF17" s="306"/>
      <c r="AG17" s="306"/>
      <c r="AH17" s="306"/>
      <c r="AI17" s="307"/>
      <c r="AJ17" s="956"/>
    </row>
    <row r="18" spans="1:36" s="233" customFormat="1" ht="14.25" x14ac:dyDescent="0.15">
      <c r="A18" s="225"/>
      <c r="B18" s="234" t="s">
        <v>7</v>
      </c>
      <c r="C18" s="227"/>
      <c r="D18" s="802">
        <v>114173</v>
      </c>
      <c r="E18" s="227"/>
      <c r="F18" s="235">
        <v>1685</v>
      </c>
      <c r="G18" s="236">
        <v>1.4758305378679721</v>
      </c>
      <c r="H18" s="227"/>
      <c r="I18" s="235">
        <v>1362</v>
      </c>
      <c r="J18" s="236">
        <v>1.192926523784082</v>
      </c>
      <c r="K18" s="235">
        <v>1206</v>
      </c>
      <c r="L18" s="236">
        <v>88.546255506607935</v>
      </c>
      <c r="M18" s="235">
        <v>34</v>
      </c>
      <c r="N18" s="236">
        <v>2.4963289280469896</v>
      </c>
      <c r="O18" s="235">
        <v>0</v>
      </c>
      <c r="P18" s="236">
        <v>0</v>
      </c>
      <c r="Q18" s="235">
        <v>21</v>
      </c>
      <c r="R18" s="236">
        <v>1.5418502202643172</v>
      </c>
      <c r="S18" s="235">
        <v>2</v>
      </c>
      <c r="T18" s="236">
        <v>0.14684287812041116</v>
      </c>
      <c r="U18" s="235">
        <v>61</v>
      </c>
      <c r="V18" s="236">
        <v>4.4787077826725401</v>
      </c>
      <c r="W18" s="235">
        <v>38</v>
      </c>
      <c r="X18" s="236">
        <f t="shared" si="0"/>
        <v>2.7900146842878124</v>
      </c>
      <c r="Z18" s="306"/>
      <c r="AA18" s="306"/>
      <c r="AB18" s="306"/>
      <c r="AC18" s="955">
        <v>44439</v>
      </c>
      <c r="AD18" s="953">
        <v>15551</v>
      </c>
      <c r="AE18" s="953">
        <v>13247</v>
      </c>
      <c r="AF18" s="306"/>
      <c r="AG18" s="306"/>
      <c r="AH18" s="306"/>
      <c r="AI18" s="307"/>
      <c r="AJ18" s="956"/>
    </row>
    <row r="19" spans="1:36" s="233" customFormat="1" ht="14.25" x14ac:dyDescent="0.15">
      <c r="A19" s="225"/>
      <c r="B19" s="234" t="s">
        <v>43</v>
      </c>
      <c r="C19" s="227"/>
      <c r="D19" s="802">
        <v>67338</v>
      </c>
      <c r="E19" s="227"/>
      <c r="F19" s="235">
        <v>1820</v>
      </c>
      <c r="G19" s="236">
        <v>2.702782975437346</v>
      </c>
      <c r="H19" s="227"/>
      <c r="I19" s="235">
        <v>780</v>
      </c>
      <c r="J19" s="236">
        <v>1.1583355609017196</v>
      </c>
      <c r="K19" s="235">
        <v>694</v>
      </c>
      <c r="L19" s="236">
        <v>88.974358974358964</v>
      </c>
      <c r="M19" s="235">
        <v>30</v>
      </c>
      <c r="N19" s="236">
        <v>3.8461538461538463</v>
      </c>
      <c r="O19" s="235">
        <v>10</v>
      </c>
      <c r="P19" s="236">
        <v>1.2820512820512819</v>
      </c>
      <c r="Q19" s="235">
        <v>25</v>
      </c>
      <c r="R19" s="236">
        <v>3.2051282051282048</v>
      </c>
      <c r="S19" s="235">
        <v>0</v>
      </c>
      <c r="T19" s="236">
        <v>0</v>
      </c>
      <c r="U19" s="235">
        <v>5</v>
      </c>
      <c r="V19" s="236">
        <v>0.64102564102564097</v>
      </c>
      <c r="W19" s="235">
        <v>16</v>
      </c>
      <c r="X19" s="236">
        <f t="shared" si="0"/>
        <v>2.0512820512820511</v>
      </c>
      <c r="Z19" s="306"/>
      <c r="AA19" s="306"/>
      <c r="AB19" s="306"/>
      <c r="AC19" s="955">
        <v>44469</v>
      </c>
      <c r="AD19" s="953">
        <v>29199</v>
      </c>
      <c r="AE19" s="953">
        <v>15187</v>
      </c>
      <c r="AF19" s="306"/>
      <c r="AG19" s="306"/>
      <c r="AH19" s="306"/>
      <c r="AI19" s="307"/>
      <c r="AJ19" s="956"/>
    </row>
    <row r="20" spans="1:36" s="233" customFormat="1" ht="14.25" x14ac:dyDescent="0.15">
      <c r="A20" s="225"/>
      <c r="B20" s="234" t="s">
        <v>44</v>
      </c>
      <c r="C20" s="227"/>
      <c r="D20" s="802">
        <v>187874</v>
      </c>
      <c r="E20" s="227"/>
      <c r="F20" s="235">
        <v>4190</v>
      </c>
      <c r="G20" s="236">
        <v>2.2302181249135056</v>
      </c>
      <c r="H20" s="227"/>
      <c r="I20" s="235">
        <v>2593</v>
      </c>
      <c r="J20" s="236">
        <v>1.3801803336278569</v>
      </c>
      <c r="K20" s="235">
        <v>1961</v>
      </c>
      <c r="L20" s="236">
        <v>75.626687234863084</v>
      </c>
      <c r="M20" s="235">
        <v>18</v>
      </c>
      <c r="N20" s="236">
        <v>0.69417662938681068</v>
      </c>
      <c r="O20" s="235">
        <v>570</v>
      </c>
      <c r="P20" s="236">
        <v>21.982259930582337</v>
      </c>
      <c r="Q20" s="235">
        <v>0</v>
      </c>
      <c r="R20" s="236">
        <v>0</v>
      </c>
      <c r="S20" s="235">
        <v>4</v>
      </c>
      <c r="T20" s="236">
        <v>0.15426147319706904</v>
      </c>
      <c r="U20" s="235">
        <v>40</v>
      </c>
      <c r="V20" s="236">
        <v>1.5426147319706902</v>
      </c>
      <c r="W20" s="235">
        <v>0</v>
      </c>
      <c r="X20" s="236">
        <f t="shared" si="0"/>
        <v>0</v>
      </c>
      <c r="Z20" s="306"/>
      <c r="AA20" s="306"/>
      <c r="AB20" s="306"/>
      <c r="AC20" s="955">
        <v>44500</v>
      </c>
      <c r="AD20" s="953">
        <v>26213</v>
      </c>
      <c r="AE20" s="953">
        <v>13678</v>
      </c>
      <c r="AF20" s="306"/>
      <c r="AG20" s="306"/>
      <c r="AH20" s="306"/>
      <c r="AI20" s="307"/>
      <c r="AJ20" s="956"/>
    </row>
    <row r="21" spans="1:36" s="233" customFormat="1" ht="14.25" x14ac:dyDescent="0.15">
      <c r="A21" s="225"/>
      <c r="B21" s="234" t="s">
        <v>6</v>
      </c>
      <c r="C21" s="227"/>
      <c r="D21" s="802">
        <v>133839</v>
      </c>
      <c r="E21" s="227"/>
      <c r="F21" s="235">
        <v>3871</v>
      </c>
      <c r="G21" s="236">
        <v>2.892281024215662</v>
      </c>
      <c r="H21" s="227"/>
      <c r="I21" s="235">
        <v>1587</v>
      </c>
      <c r="J21" s="236">
        <v>1.1857530316275524</v>
      </c>
      <c r="K21" s="235">
        <v>1457</v>
      </c>
      <c r="L21" s="236">
        <v>91.808443604284818</v>
      </c>
      <c r="M21" s="235">
        <v>10</v>
      </c>
      <c r="N21" s="236">
        <v>0.63011972274732198</v>
      </c>
      <c r="O21" s="235">
        <v>21</v>
      </c>
      <c r="P21" s="236">
        <v>1.3232514177693762</v>
      </c>
      <c r="Q21" s="235">
        <v>8</v>
      </c>
      <c r="R21" s="236">
        <v>0.50409577819785756</v>
      </c>
      <c r="S21" s="235">
        <v>77</v>
      </c>
      <c r="T21" s="236">
        <v>4.8519218651543792</v>
      </c>
      <c r="U21" s="235">
        <v>1</v>
      </c>
      <c r="V21" s="236">
        <v>6.3011972274732195E-2</v>
      </c>
      <c r="W21" s="235">
        <v>13</v>
      </c>
      <c r="X21" s="236">
        <f t="shared" si="0"/>
        <v>0.81915563957151849</v>
      </c>
      <c r="Z21" s="306"/>
      <c r="AA21" s="306"/>
      <c r="AB21" s="306"/>
      <c r="AC21" s="955">
        <v>44530</v>
      </c>
      <c r="AD21" s="953">
        <v>25655</v>
      </c>
      <c r="AE21" s="953">
        <v>14422</v>
      </c>
      <c r="AF21" s="306"/>
      <c r="AG21" s="306"/>
      <c r="AH21" s="306"/>
      <c r="AI21" s="307"/>
      <c r="AJ21" s="956"/>
    </row>
    <row r="22" spans="1:36" s="233" customFormat="1" ht="14.25" x14ac:dyDescent="0.15">
      <c r="A22" s="225"/>
      <c r="B22" s="234" t="s">
        <v>5</v>
      </c>
      <c r="C22" s="227"/>
      <c r="D22" s="802">
        <v>32795</v>
      </c>
      <c r="E22" s="227"/>
      <c r="F22" s="235">
        <v>1047</v>
      </c>
      <c r="G22" s="236">
        <v>3.1925598414392438</v>
      </c>
      <c r="H22" s="227"/>
      <c r="I22" s="235">
        <v>360</v>
      </c>
      <c r="J22" s="236">
        <v>1.0977283122427199</v>
      </c>
      <c r="K22" s="235">
        <v>310</v>
      </c>
      <c r="L22" s="236">
        <v>86.111111111111114</v>
      </c>
      <c r="M22" s="235">
        <v>8</v>
      </c>
      <c r="N22" s="236">
        <v>2.2222222222222223</v>
      </c>
      <c r="O22" s="235">
        <v>32</v>
      </c>
      <c r="P22" s="236">
        <v>8.8888888888888893</v>
      </c>
      <c r="Q22" s="235">
        <v>1</v>
      </c>
      <c r="R22" s="236">
        <v>0.27777777777777779</v>
      </c>
      <c r="S22" s="235">
        <v>0</v>
      </c>
      <c r="T22" s="236">
        <v>0</v>
      </c>
      <c r="U22" s="235">
        <v>7</v>
      </c>
      <c r="V22" s="236">
        <v>1.9444444444444444</v>
      </c>
      <c r="W22" s="235">
        <v>2</v>
      </c>
      <c r="X22" s="236">
        <f t="shared" si="0"/>
        <v>0.55555555555555558</v>
      </c>
      <c r="Z22" s="306"/>
      <c r="AA22" s="306"/>
      <c r="AB22" s="306"/>
      <c r="AC22" s="955">
        <v>44561</v>
      </c>
      <c r="AD22" s="953">
        <v>24712</v>
      </c>
      <c r="AE22" s="953">
        <v>14501</v>
      </c>
      <c r="AF22" s="306"/>
      <c r="AG22" s="306"/>
      <c r="AH22" s="306"/>
      <c r="AI22" s="307"/>
      <c r="AJ22" s="956"/>
    </row>
    <row r="23" spans="1:36" s="233" customFormat="1" ht="14.25" x14ac:dyDescent="0.15">
      <c r="A23" s="225"/>
      <c r="B23" s="234" t="s">
        <v>38</v>
      </c>
      <c r="C23" s="227"/>
      <c r="D23" s="802">
        <v>68103</v>
      </c>
      <c r="E23" s="227"/>
      <c r="F23" s="235">
        <v>1440</v>
      </c>
      <c r="G23" s="236">
        <v>2.1144442976080349</v>
      </c>
      <c r="H23" s="227"/>
      <c r="I23" s="235">
        <v>828</v>
      </c>
      <c r="J23" s="236">
        <v>1.21580547112462</v>
      </c>
      <c r="K23" s="235">
        <v>814</v>
      </c>
      <c r="L23" s="236">
        <v>98.309178743961354</v>
      </c>
      <c r="M23" s="235">
        <v>6</v>
      </c>
      <c r="N23" s="236">
        <v>0.72463768115942029</v>
      </c>
      <c r="O23" s="235">
        <v>2</v>
      </c>
      <c r="P23" s="236">
        <v>0.24154589371980675</v>
      </c>
      <c r="Q23" s="235">
        <v>5</v>
      </c>
      <c r="R23" s="236">
        <v>0.60386473429951693</v>
      </c>
      <c r="S23" s="235">
        <v>1</v>
      </c>
      <c r="T23" s="236">
        <v>0.12077294685990338</v>
      </c>
      <c r="U23" s="235">
        <v>0</v>
      </c>
      <c r="V23" s="236">
        <v>0</v>
      </c>
      <c r="W23" s="235">
        <v>0</v>
      </c>
      <c r="X23" s="236">
        <f t="shared" si="0"/>
        <v>0</v>
      </c>
      <c r="Z23" s="306"/>
      <c r="AA23" s="306"/>
      <c r="AB23" s="306"/>
      <c r="AC23" s="955">
        <v>44592</v>
      </c>
      <c r="AD23" s="953">
        <v>15800</v>
      </c>
      <c r="AE23" s="953">
        <v>18653</v>
      </c>
      <c r="AF23" s="306"/>
      <c r="AG23" s="306"/>
      <c r="AH23" s="306"/>
      <c r="AI23" s="307"/>
      <c r="AJ23" s="956"/>
    </row>
    <row r="24" spans="1:36" s="233" customFormat="1" ht="14.25" x14ac:dyDescent="0.15">
      <c r="A24" s="225"/>
      <c r="B24" s="234" t="s">
        <v>45</v>
      </c>
      <c r="C24" s="227"/>
      <c r="D24" s="802">
        <v>163762</v>
      </c>
      <c r="E24" s="227"/>
      <c r="F24" s="235">
        <v>3413</v>
      </c>
      <c r="G24" s="236">
        <v>2.0841220796033268</v>
      </c>
      <c r="H24" s="227"/>
      <c r="I24" s="235">
        <v>1873</v>
      </c>
      <c r="J24" s="236">
        <v>1.143732978346625</v>
      </c>
      <c r="K24" s="235">
        <v>1779</v>
      </c>
      <c r="L24" s="236">
        <v>94.981313400961014</v>
      </c>
      <c r="M24" s="235">
        <v>64</v>
      </c>
      <c r="N24" s="236">
        <v>3.4169781099839827</v>
      </c>
      <c r="O24" s="235">
        <v>21</v>
      </c>
      <c r="P24" s="236">
        <v>1.1211959423384943</v>
      </c>
      <c r="Q24" s="235">
        <v>0</v>
      </c>
      <c r="R24" s="236">
        <v>0</v>
      </c>
      <c r="S24" s="235">
        <v>0</v>
      </c>
      <c r="T24" s="236">
        <v>0</v>
      </c>
      <c r="U24" s="235">
        <v>4</v>
      </c>
      <c r="V24" s="236">
        <v>0.21356113187399892</v>
      </c>
      <c r="W24" s="235">
        <v>5</v>
      </c>
      <c r="X24" s="236">
        <f t="shared" si="0"/>
        <v>0.26695141484249868</v>
      </c>
      <c r="Z24" s="306"/>
      <c r="AA24" s="306"/>
      <c r="AB24" s="306"/>
      <c r="AC24" s="955">
        <v>44620</v>
      </c>
      <c r="AD24" s="953">
        <v>21660</v>
      </c>
      <c r="AE24" s="953">
        <v>18762</v>
      </c>
      <c r="AF24" s="306"/>
      <c r="AG24" s="306"/>
      <c r="AH24" s="306"/>
      <c r="AI24" s="307"/>
      <c r="AJ24" s="956"/>
    </row>
    <row r="25" spans="1:36" s="241" customFormat="1" ht="14.25" x14ac:dyDescent="0.15">
      <c r="A25" s="240"/>
      <c r="B25" s="234" t="s">
        <v>46</v>
      </c>
      <c r="C25" s="227"/>
      <c r="D25" s="802">
        <v>37762</v>
      </c>
      <c r="E25" s="227"/>
      <c r="F25" s="235">
        <v>522</v>
      </c>
      <c r="G25" s="236">
        <v>1.382342036968381</v>
      </c>
      <c r="H25" s="227"/>
      <c r="I25" s="235">
        <v>348</v>
      </c>
      <c r="J25" s="236">
        <v>0.92156135797892058</v>
      </c>
      <c r="K25" s="235">
        <v>262</v>
      </c>
      <c r="L25" s="236">
        <v>75.287356321839084</v>
      </c>
      <c r="M25" s="235">
        <v>5</v>
      </c>
      <c r="N25" s="236">
        <v>1.4367816091954022</v>
      </c>
      <c r="O25" s="235">
        <v>3</v>
      </c>
      <c r="P25" s="236">
        <v>0.86206896551724133</v>
      </c>
      <c r="Q25" s="235">
        <v>48</v>
      </c>
      <c r="R25" s="236">
        <v>13.793103448275861</v>
      </c>
      <c r="S25" s="235">
        <v>19</v>
      </c>
      <c r="T25" s="236">
        <v>5.4597701149425291</v>
      </c>
      <c r="U25" s="235">
        <v>3</v>
      </c>
      <c r="V25" s="236">
        <v>0.86206896551724133</v>
      </c>
      <c r="W25" s="235">
        <v>8</v>
      </c>
      <c r="X25" s="236">
        <f t="shared" si="0"/>
        <v>2.2988505747126435</v>
      </c>
      <c r="Z25" s="306"/>
      <c r="AA25" s="306"/>
      <c r="AB25" s="306"/>
      <c r="AC25" s="955">
        <v>44651</v>
      </c>
      <c r="AD25" s="953">
        <v>28954</v>
      </c>
      <c r="AE25" s="953">
        <v>17183</v>
      </c>
      <c r="AF25" s="306"/>
      <c r="AG25" s="306"/>
      <c r="AH25" s="306"/>
      <c r="AI25" s="307"/>
      <c r="AJ25" s="956"/>
    </row>
    <row r="26" spans="1:36" s="233" customFormat="1" ht="14.25" x14ac:dyDescent="0.15">
      <c r="B26" s="234" t="s">
        <v>47</v>
      </c>
      <c r="C26" s="227"/>
      <c r="D26" s="804">
        <v>15245</v>
      </c>
      <c r="E26" s="227"/>
      <c r="F26" s="239">
        <v>522</v>
      </c>
      <c r="G26" s="236">
        <v>3.4240734667103969</v>
      </c>
      <c r="H26" s="227"/>
      <c r="I26" s="239">
        <v>228</v>
      </c>
      <c r="J26" s="236">
        <v>1.495572318793047</v>
      </c>
      <c r="K26" s="239">
        <v>223</v>
      </c>
      <c r="L26" s="236">
        <v>97.807017543859658</v>
      </c>
      <c r="M26" s="239">
        <v>2</v>
      </c>
      <c r="N26" s="236">
        <v>0.8771929824561403</v>
      </c>
      <c r="O26" s="239">
        <v>2</v>
      </c>
      <c r="P26" s="236">
        <v>0.8771929824561403</v>
      </c>
      <c r="Q26" s="239">
        <v>0</v>
      </c>
      <c r="R26" s="236">
        <v>0</v>
      </c>
      <c r="S26" s="239">
        <v>0</v>
      </c>
      <c r="T26" s="236">
        <v>0</v>
      </c>
      <c r="U26" s="239">
        <v>1</v>
      </c>
      <c r="V26" s="236">
        <v>0.43859649122807015</v>
      </c>
      <c r="W26" s="239">
        <v>0</v>
      </c>
      <c r="X26" s="236">
        <f t="shared" si="0"/>
        <v>0</v>
      </c>
      <c r="Z26" s="306"/>
      <c r="AA26" s="306"/>
      <c r="AB26" s="306"/>
      <c r="AC26" s="955">
        <v>44681</v>
      </c>
      <c r="AD26" s="953">
        <v>20498</v>
      </c>
      <c r="AE26" s="953">
        <v>16055</v>
      </c>
      <c r="AF26" s="306"/>
      <c r="AG26" s="306"/>
      <c r="AH26" s="306"/>
      <c r="AI26" s="307"/>
      <c r="AJ26" s="956"/>
    </row>
    <row r="27" spans="1:36" s="233" customFormat="1" ht="14.25" x14ac:dyDescent="0.15">
      <c r="B27" s="234" t="s">
        <v>48</v>
      </c>
      <c r="C27" s="227"/>
      <c r="D27" s="804">
        <v>65206</v>
      </c>
      <c r="E27" s="227"/>
      <c r="F27" s="239">
        <v>1045</v>
      </c>
      <c r="G27" s="236">
        <v>1.6026132564487932</v>
      </c>
      <c r="H27" s="227"/>
      <c r="I27" s="239">
        <v>1065</v>
      </c>
      <c r="J27" s="236">
        <v>1.6332852804956599</v>
      </c>
      <c r="K27" s="239">
        <v>822</v>
      </c>
      <c r="L27" s="236">
        <v>77.183098591549296</v>
      </c>
      <c r="M27" s="239">
        <v>20</v>
      </c>
      <c r="N27" s="236">
        <v>1.8779342723004695</v>
      </c>
      <c r="O27" s="239">
        <v>185</v>
      </c>
      <c r="P27" s="236">
        <v>17.370892018779344</v>
      </c>
      <c r="Q27" s="239">
        <v>7</v>
      </c>
      <c r="R27" s="236">
        <v>0.65727699530516426</v>
      </c>
      <c r="S27" s="239">
        <v>0</v>
      </c>
      <c r="T27" s="236">
        <v>0</v>
      </c>
      <c r="U27" s="239">
        <v>27</v>
      </c>
      <c r="V27" s="236">
        <v>2.535211267605634</v>
      </c>
      <c r="W27" s="239">
        <v>4</v>
      </c>
      <c r="X27" s="236">
        <f t="shared" si="0"/>
        <v>0.37558685446009388</v>
      </c>
      <c r="Z27" s="306"/>
      <c r="AA27" s="306"/>
      <c r="AB27" s="306"/>
      <c r="AC27" s="955">
        <v>44712</v>
      </c>
      <c r="AD27" s="953">
        <v>23876</v>
      </c>
      <c r="AE27" s="953">
        <v>15983</v>
      </c>
      <c r="AF27" s="306"/>
      <c r="AG27" s="306"/>
      <c r="AH27" s="306"/>
      <c r="AI27" s="307"/>
      <c r="AJ27" s="956"/>
    </row>
    <row r="28" spans="1:36" s="233" customFormat="1" ht="14.25" x14ac:dyDescent="0.15">
      <c r="B28" s="234" t="s">
        <v>49</v>
      </c>
      <c r="C28" s="227"/>
      <c r="D28" s="804">
        <v>8548</v>
      </c>
      <c r="E28" s="227"/>
      <c r="F28" s="239">
        <v>148</v>
      </c>
      <c r="G28" s="243">
        <v>1.731399157697707</v>
      </c>
      <c r="H28" s="227"/>
      <c r="I28" s="239">
        <v>149</v>
      </c>
      <c r="J28" s="243">
        <v>1.7430978006551239</v>
      </c>
      <c r="K28" s="239">
        <v>38</v>
      </c>
      <c r="L28" s="243">
        <v>25.503355704697988</v>
      </c>
      <c r="M28" s="239">
        <v>0</v>
      </c>
      <c r="N28" s="243">
        <v>0</v>
      </c>
      <c r="O28" s="239">
        <v>111</v>
      </c>
      <c r="P28" s="243">
        <v>74.496644295302019</v>
      </c>
      <c r="Q28" s="239">
        <v>0</v>
      </c>
      <c r="R28" s="243">
        <v>0</v>
      </c>
      <c r="S28" s="239">
        <v>0</v>
      </c>
      <c r="T28" s="243">
        <v>0</v>
      </c>
      <c r="U28" s="239">
        <v>0</v>
      </c>
      <c r="V28" s="243">
        <v>0</v>
      </c>
      <c r="W28" s="239">
        <v>0</v>
      </c>
      <c r="X28" s="243">
        <f t="shared" si="0"/>
        <v>0</v>
      </c>
      <c r="Z28" s="306"/>
      <c r="AA28" s="306"/>
      <c r="AB28" s="306"/>
      <c r="AC28" s="955">
        <v>44742</v>
      </c>
      <c r="AD28" s="953">
        <v>25318</v>
      </c>
      <c r="AE28" s="953">
        <v>16449</v>
      </c>
      <c r="AF28" s="306"/>
      <c r="AG28" s="306"/>
      <c r="AH28" s="306"/>
      <c r="AI28" s="307"/>
      <c r="AJ28" s="956"/>
    </row>
    <row r="29" spans="1:36" s="233" customFormat="1" ht="14.25" x14ac:dyDescent="0.15">
      <c r="B29" s="245" t="s">
        <v>4</v>
      </c>
      <c r="C29" s="227"/>
      <c r="D29" s="805">
        <v>3188</v>
      </c>
      <c r="E29" s="227"/>
      <c r="F29" s="246">
        <v>117</v>
      </c>
      <c r="G29" s="247">
        <v>3.6700125470514426</v>
      </c>
      <c r="H29" s="227"/>
      <c r="I29" s="246">
        <v>33</v>
      </c>
      <c r="J29" s="247">
        <v>1.0351317440401506</v>
      </c>
      <c r="K29" s="246">
        <v>23</v>
      </c>
      <c r="L29" s="247">
        <v>69.696969696969703</v>
      </c>
      <c r="M29" s="246">
        <v>4</v>
      </c>
      <c r="N29" s="247">
        <v>12.121212121212121</v>
      </c>
      <c r="O29" s="246">
        <v>0</v>
      </c>
      <c r="P29" s="247">
        <v>0</v>
      </c>
      <c r="Q29" s="246">
        <v>3</v>
      </c>
      <c r="R29" s="247">
        <v>9.0909090909090917</v>
      </c>
      <c r="S29" s="246">
        <v>0</v>
      </c>
      <c r="T29" s="247">
        <v>0</v>
      </c>
      <c r="U29" s="246">
        <v>1</v>
      </c>
      <c r="V29" s="247">
        <v>3.0303030303030303</v>
      </c>
      <c r="W29" s="246">
        <v>2</v>
      </c>
      <c r="X29" s="247">
        <f t="shared" si="0"/>
        <v>6.0606060606060606</v>
      </c>
      <c r="Z29" s="306"/>
      <c r="AA29" s="306"/>
      <c r="AB29" s="306"/>
      <c r="AC29" s="955">
        <v>44773</v>
      </c>
      <c r="AD29" s="953">
        <v>29962</v>
      </c>
      <c r="AE29" s="953">
        <v>16217</v>
      </c>
      <c r="AF29" s="306"/>
      <c r="AG29" s="306"/>
      <c r="AH29" s="306"/>
      <c r="AI29" s="307"/>
      <c r="AJ29" s="956"/>
    </row>
    <row r="30" spans="1:36" s="224" customFormat="1" ht="7.5" customHeight="1" x14ac:dyDescent="0.15">
      <c r="A30" s="221"/>
      <c r="B30" s="222"/>
      <c r="C30" s="223"/>
      <c r="D30" s="222"/>
      <c r="E30" s="223"/>
      <c r="F30" s="222"/>
      <c r="G30" s="575"/>
      <c r="H30" s="223"/>
      <c r="I30" s="222"/>
      <c r="J30" s="575"/>
      <c r="K30" s="222"/>
      <c r="L30" s="575"/>
      <c r="M30" s="222"/>
      <c r="N30" s="575"/>
      <c r="O30" s="222"/>
      <c r="P30" s="575"/>
      <c r="Q30" s="222"/>
      <c r="R30" s="575"/>
      <c r="S30" s="222"/>
      <c r="T30" s="575"/>
      <c r="U30" s="222"/>
      <c r="V30" s="575"/>
      <c r="W30" s="222"/>
      <c r="X30" s="575"/>
      <c r="Z30" s="310"/>
      <c r="AA30" s="310"/>
      <c r="AB30" s="306"/>
      <c r="AC30" s="955">
        <v>44804</v>
      </c>
      <c r="AD30" s="953">
        <v>19002</v>
      </c>
      <c r="AE30" s="953">
        <v>17806</v>
      </c>
      <c r="AF30" s="310"/>
      <c r="AG30" s="310"/>
      <c r="AH30" s="306"/>
      <c r="AI30" s="307"/>
      <c r="AJ30" s="956"/>
    </row>
    <row r="31" spans="1:36" s="252" customFormat="1" x14ac:dyDescent="0.15">
      <c r="B31" s="253" t="s">
        <v>3</v>
      </c>
      <c r="C31" s="212"/>
      <c r="D31" s="806">
        <v>1313437</v>
      </c>
      <c r="E31" s="212"/>
      <c r="F31" s="254">
        <v>27618</v>
      </c>
      <c r="G31" s="255">
        <v>2.1027274243073704</v>
      </c>
      <c r="H31" s="212"/>
      <c r="I31" s="254">
        <v>15332</v>
      </c>
      <c r="J31" s="255">
        <v>1.1673190263408142</v>
      </c>
      <c r="K31" s="254">
        <v>13342</v>
      </c>
      <c r="L31" s="255">
        <v>87.02061048786851</v>
      </c>
      <c r="M31" s="254">
        <v>247</v>
      </c>
      <c r="N31" s="255">
        <v>1.6110096530133056</v>
      </c>
      <c r="O31" s="254">
        <v>1096</v>
      </c>
      <c r="P31" s="255">
        <v>7.1484476911035735</v>
      </c>
      <c r="Q31" s="254">
        <v>244</v>
      </c>
      <c r="R31" s="255">
        <v>1.5914427341507955</v>
      </c>
      <c r="S31" s="254">
        <v>104</v>
      </c>
      <c r="T31" s="255">
        <v>0.67831985390033911</v>
      </c>
      <c r="U31" s="254">
        <v>183</v>
      </c>
      <c r="V31" s="255">
        <v>1.1935820506130967</v>
      </c>
      <c r="W31" s="254">
        <f>SUM(W12:W29)</f>
        <v>116</v>
      </c>
      <c r="X31" s="255">
        <f>W31/$I31*100</f>
        <v>0.75658752935037821</v>
      </c>
      <c r="Z31" s="306"/>
      <c r="AA31" s="306"/>
      <c r="AB31" s="310"/>
      <c r="AC31" s="955">
        <v>44834</v>
      </c>
      <c r="AD31" s="953">
        <v>23558</v>
      </c>
      <c r="AE31" s="953">
        <v>17545</v>
      </c>
      <c r="AF31" s="306"/>
      <c r="AG31" s="306"/>
      <c r="AH31" s="310"/>
      <c r="AI31" s="310"/>
      <c r="AJ31" s="439"/>
    </row>
    <row r="32" spans="1:36" s="257" customFormat="1" ht="6.75" customHeight="1" x14ac:dyDescent="0.2">
      <c r="B32" s="258" t="s">
        <v>42</v>
      </c>
      <c r="C32" s="259"/>
      <c r="E32" s="259"/>
      <c r="AC32" s="955">
        <v>44865</v>
      </c>
      <c r="AD32" s="953">
        <v>27902</v>
      </c>
      <c r="AE32" s="953">
        <v>14112</v>
      </c>
    </row>
    <row r="33" spans="2:31" s="252" customFormat="1" x14ac:dyDescent="0.2">
      <c r="B33" s="1097" t="s">
        <v>402</v>
      </c>
      <c r="C33" s="1097"/>
      <c r="D33" s="1097"/>
      <c r="E33" s="1097"/>
      <c r="F33" s="1097"/>
      <c r="G33" s="1097"/>
      <c r="H33" s="1097"/>
      <c r="I33" s="1097"/>
      <c r="J33" s="1097"/>
      <c r="K33" s="1097"/>
      <c r="L33" s="1097"/>
      <c r="M33" s="1097"/>
      <c r="N33" s="1097"/>
      <c r="O33" s="1097"/>
      <c r="P33" s="1097"/>
      <c r="Q33" s="1097"/>
      <c r="R33" s="1097"/>
      <c r="S33" s="1097"/>
      <c r="T33" s="1097"/>
      <c r="U33" s="1097"/>
      <c r="V33" s="1097"/>
      <c r="W33" s="1097"/>
      <c r="X33" s="1097"/>
      <c r="AC33" s="955">
        <v>44895</v>
      </c>
      <c r="AD33" s="953">
        <v>25864</v>
      </c>
      <c r="AE33" s="953">
        <v>14618</v>
      </c>
    </row>
    <row r="34" spans="2:31" s="252" customFormat="1" ht="11.25" customHeight="1" x14ac:dyDescent="0.2">
      <c r="B34" s="1097"/>
      <c r="C34" s="1097"/>
      <c r="D34" s="1097"/>
      <c r="E34" s="1097"/>
      <c r="F34" s="1097"/>
      <c r="G34" s="1097"/>
      <c r="H34" s="1097"/>
      <c r="I34" s="1097"/>
      <c r="J34" s="1097"/>
      <c r="K34" s="1097"/>
      <c r="L34" s="1097"/>
      <c r="M34" s="1097"/>
      <c r="N34" s="1097"/>
      <c r="O34" s="1097"/>
      <c r="P34" s="1097"/>
      <c r="Q34" s="1097"/>
      <c r="R34" s="1097"/>
      <c r="S34" s="1097"/>
      <c r="T34" s="1097"/>
      <c r="U34" s="1097"/>
      <c r="V34" s="1097"/>
      <c r="W34" s="1097"/>
      <c r="X34" s="1097"/>
      <c r="AC34" s="955">
        <v>44926</v>
      </c>
      <c r="AD34" s="953">
        <v>27618</v>
      </c>
      <c r="AE34" s="953">
        <v>15332</v>
      </c>
    </row>
    <row r="35" spans="2:31" x14ac:dyDescent="0.2">
      <c r="B35" s="1075"/>
      <c r="C35" s="1075"/>
      <c r="D35" s="1075"/>
      <c r="E35" s="263"/>
      <c r="F35" s="263"/>
      <c r="AC35" s="955"/>
      <c r="AD35" s="953"/>
      <c r="AE35" s="953"/>
    </row>
    <row r="36" spans="2:31" x14ac:dyDescent="0.2">
      <c r="B36" s="1076"/>
      <c r="C36" s="1076"/>
      <c r="D36" s="1076"/>
      <c r="E36" s="263"/>
      <c r="F36" s="263"/>
      <c r="AD36" s="953"/>
      <c r="AE36" s="953"/>
    </row>
    <row r="37" spans="2:31" x14ac:dyDescent="0.2">
      <c r="AD37" s="953"/>
      <c r="AE37" s="953"/>
    </row>
    <row r="38" spans="2:31" x14ac:dyDescent="0.2">
      <c r="AD38" s="953"/>
      <c r="AE38" s="953"/>
    </row>
  </sheetData>
  <mergeCells count="20">
    <mergeCell ref="B33:X34"/>
    <mergeCell ref="B35:D35"/>
    <mergeCell ref="B36:D36"/>
    <mergeCell ref="K9:L9"/>
    <mergeCell ref="M9:N9"/>
    <mergeCell ref="O9:P9"/>
    <mergeCell ref="Q9:R9"/>
    <mergeCell ref="S9:T9"/>
    <mergeCell ref="W9:X9"/>
    <mergeCell ref="B2:C2"/>
    <mergeCell ref="B3:C3"/>
    <mergeCell ref="A4:W4"/>
    <mergeCell ref="B5:W5"/>
    <mergeCell ref="B7:B10"/>
    <mergeCell ref="D7:D9"/>
    <mergeCell ref="F7:G7"/>
    <mergeCell ref="F8:G9"/>
    <mergeCell ref="I8:J9"/>
    <mergeCell ref="K8:X8"/>
    <mergeCell ref="U9:V9"/>
  </mergeCells>
  <printOptions horizontalCentered="1"/>
  <pageMargins left="0" right="0" top="0.43307086614173229" bottom="0.43307086614173229" header="0" footer="0"/>
  <pageSetup paperSize="9" scale="71"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69"/>
      <c r="C3" s="1069"/>
      <c r="D3" s="1069"/>
      <c r="E3" s="1069"/>
      <c r="F3" s="1069"/>
      <c r="G3" s="1069"/>
      <c r="H3" s="1069"/>
      <c r="I3" s="1069"/>
      <c r="J3" s="1069"/>
      <c r="K3" s="1069"/>
      <c r="L3" s="45"/>
      <c r="M3" s="45"/>
      <c r="W3" s="89"/>
      <c r="AA3" s="89"/>
      <c r="AD3" s="88"/>
    </row>
    <row r="4" spans="2:32" s="7" customFormat="1" ht="2.25" customHeight="1" x14ac:dyDescent="0.2">
      <c r="B4" s="1038"/>
      <c r="C4" s="1038"/>
      <c r="D4" s="1038"/>
      <c r="E4" s="1038"/>
      <c r="F4" s="1038"/>
      <c r="G4" s="1038"/>
      <c r="H4" s="1038"/>
      <c r="I4" s="1038"/>
      <c r="J4" s="1038"/>
      <c r="K4" s="1038"/>
      <c r="L4" s="1038"/>
      <c r="M4" s="1038"/>
      <c r="N4" s="1038"/>
      <c r="O4" s="1038"/>
      <c r="P4" s="1038"/>
      <c r="Q4" s="1038"/>
      <c r="R4" s="1038"/>
      <c r="S4" s="1038"/>
      <c r="T4" s="1038"/>
      <c r="U4" s="1038"/>
      <c r="V4" s="1038"/>
      <c r="W4" s="1038"/>
      <c r="X4" s="1038"/>
      <c r="Y4" s="1038"/>
      <c r="Z4" s="1038"/>
      <c r="AA4" s="1038"/>
      <c r="AB4" s="1038"/>
      <c r="AC4" s="1038"/>
      <c r="AD4" s="1038"/>
    </row>
    <row r="5" spans="2:32" s="7" customFormat="1" ht="39" customHeight="1" x14ac:dyDescent="0.2">
      <c r="B5" s="1043" t="s">
        <v>441</v>
      </c>
      <c r="C5" s="1043"/>
      <c r="D5" s="1043"/>
      <c r="E5" s="1043"/>
      <c r="F5" s="1043"/>
      <c r="G5" s="1043"/>
      <c r="H5" s="1043"/>
      <c r="I5" s="1043"/>
      <c r="J5" s="1043"/>
      <c r="K5" s="1043"/>
      <c r="L5" s="1043"/>
      <c r="M5" s="1043"/>
      <c r="N5" s="1043"/>
      <c r="O5" s="1043"/>
      <c r="P5" s="1043"/>
      <c r="Q5" s="1043"/>
      <c r="R5" s="1043"/>
      <c r="S5" s="1043"/>
      <c r="T5" s="1043"/>
      <c r="U5" s="1043"/>
      <c r="V5" s="1043"/>
      <c r="W5" s="1043"/>
      <c r="X5" s="1043"/>
      <c r="Y5" s="1043"/>
      <c r="Z5" s="1043"/>
      <c r="AA5" s="1043"/>
      <c r="AB5" s="1043"/>
      <c r="AC5" s="1043"/>
      <c r="AD5" s="1043"/>
      <c r="AE5" s="13"/>
    </row>
    <row r="6" spans="2:32" s="7" customFormat="1" ht="14.25" customHeight="1" x14ac:dyDescent="0.2">
      <c r="B6" s="1056" t="str">
        <f>porsaad!B6</f>
        <v>Situación a 31 de diciembre de 2022</v>
      </c>
      <c r="C6" s="1056"/>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c r="AD6" s="8"/>
    </row>
    <row r="7" spans="2:32" s="7" customFormat="1" ht="5.25" customHeight="1" x14ac:dyDescent="0.2">
      <c r="AC7" s="87"/>
      <c r="AD7" s="86"/>
    </row>
    <row r="8" spans="2:32" s="83" customFormat="1" ht="21.75" customHeight="1" x14ac:dyDescent="0.2">
      <c r="B8" s="1101" t="s">
        <v>30</v>
      </c>
      <c r="C8" s="68"/>
      <c r="D8" s="1101" t="s">
        <v>120</v>
      </c>
      <c r="E8" s="1104" t="s">
        <v>29</v>
      </c>
      <c r="F8" s="1105"/>
      <c r="G8" s="1105"/>
      <c r="H8" s="1105"/>
      <c r="I8" s="1105"/>
      <c r="J8" s="1105"/>
      <c r="K8" s="1105"/>
      <c r="L8" s="1105"/>
      <c r="M8" s="1105"/>
      <c r="N8" s="1105"/>
      <c r="O8" s="1105"/>
      <c r="P8" s="1105"/>
      <c r="Q8" s="1105"/>
      <c r="R8" s="1105"/>
      <c r="S8" s="1105"/>
      <c r="T8" s="1105"/>
      <c r="U8" s="1105"/>
      <c r="V8" s="1105"/>
      <c r="W8" s="1105"/>
      <c r="X8" s="1105"/>
      <c r="Y8" s="1105"/>
      <c r="Z8" s="1105"/>
      <c r="AA8" s="1106"/>
      <c r="AB8" s="68"/>
      <c r="AC8" s="1107" t="s">
        <v>3</v>
      </c>
      <c r="AD8" s="1108"/>
    </row>
    <row r="9" spans="2:32" s="83" customFormat="1" ht="21.75" customHeight="1" x14ac:dyDescent="0.2">
      <c r="B9" s="1102"/>
      <c r="C9" s="68"/>
      <c r="D9" s="1102"/>
      <c r="E9" s="1098" t="s">
        <v>25</v>
      </c>
      <c r="F9" s="1099"/>
      <c r="G9" s="200"/>
      <c r="H9" s="1098" t="s">
        <v>24</v>
      </c>
      <c r="I9" s="1099"/>
      <c r="J9" s="200"/>
      <c r="K9" s="1098" t="s">
        <v>23</v>
      </c>
      <c r="L9" s="1099"/>
      <c r="M9" s="200"/>
      <c r="N9" s="1098" t="s">
        <v>22</v>
      </c>
      <c r="O9" s="1099"/>
      <c r="P9" s="200"/>
      <c r="Q9" s="1098" t="s">
        <v>21</v>
      </c>
      <c r="R9" s="1099"/>
      <c r="S9" s="200"/>
      <c r="T9" s="1098" t="s">
        <v>20</v>
      </c>
      <c r="U9" s="1099"/>
      <c r="V9" s="200"/>
      <c r="W9" s="1098" t="s">
        <v>19</v>
      </c>
      <c r="X9" s="1099"/>
      <c r="Y9" s="200"/>
      <c r="Z9" s="1098" t="s">
        <v>18</v>
      </c>
      <c r="AA9" s="1099"/>
      <c r="AB9" s="68"/>
      <c r="AC9" s="1109"/>
      <c r="AD9" s="1110"/>
    </row>
    <row r="10" spans="2:32" s="83" customFormat="1" ht="21.75" customHeight="1" x14ac:dyDescent="0.2">
      <c r="B10" s="1103"/>
      <c r="D10" s="1103"/>
      <c r="E10" s="38" t="s">
        <v>12</v>
      </c>
      <c r="F10" s="199" t="s">
        <v>28</v>
      </c>
      <c r="G10" s="201"/>
      <c r="H10" s="38" t="s">
        <v>12</v>
      </c>
      <c r="I10" s="199" t="s">
        <v>28</v>
      </c>
      <c r="J10" s="201"/>
      <c r="K10" s="38" t="s">
        <v>12</v>
      </c>
      <c r="L10" s="199" t="s">
        <v>28</v>
      </c>
      <c r="M10" s="201"/>
      <c r="N10" s="38" t="s">
        <v>12</v>
      </c>
      <c r="O10" s="199" t="s">
        <v>28</v>
      </c>
      <c r="P10" s="201"/>
      <c r="Q10" s="38" t="s">
        <v>12</v>
      </c>
      <c r="R10" s="199" t="s">
        <v>28</v>
      </c>
      <c r="S10" s="201"/>
      <c r="T10" s="38" t="s">
        <v>12</v>
      </c>
      <c r="U10" s="199" t="s">
        <v>28</v>
      </c>
      <c r="V10" s="201"/>
      <c r="W10" s="38" t="s">
        <v>12</v>
      </c>
      <c r="X10" s="199" t="s">
        <v>28</v>
      </c>
      <c r="Y10" s="201"/>
      <c r="Z10" s="38" t="s">
        <v>12</v>
      </c>
      <c r="AA10" s="199"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27" t="s">
        <v>27</v>
      </c>
      <c r="D12" s="418" t="s">
        <v>34</v>
      </c>
      <c r="E12" s="77">
        <v>471</v>
      </c>
      <c r="F12" s="76">
        <v>0.18923642499849333</v>
      </c>
      <c r="G12" s="74"/>
      <c r="H12" s="77">
        <v>9255</v>
      </c>
      <c r="I12" s="76">
        <v>3.7184354848430061</v>
      </c>
      <c r="J12" s="74"/>
      <c r="K12" s="77">
        <v>5977</v>
      </c>
      <c r="L12" s="76">
        <v>2.4014142509893732</v>
      </c>
      <c r="M12" s="74"/>
      <c r="N12" s="77">
        <v>9161</v>
      </c>
      <c r="O12" s="76">
        <v>3.6806685550131584</v>
      </c>
      <c r="P12" s="74"/>
      <c r="Q12" s="77">
        <v>8078</v>
      </c>
      <c r="R12" s="76">
        <v>3.2455453102713996</v>
      </c>
      <c r="S12" s="74"/>
      <c r="T12" s="77">
        <v>10815</v>
      </c>
      <c r="U12" s="76">
        <v>4.34520580967878</v>
      </c>
      <c r="V12" s="74"/>
      <c r="W12" s="77">
        <v>36699</v>
      </c>
      <c r="X12" s="76">
        <v>14.744771891761586</v>
      </c>
      <c r="Y12" s="74"/>
      <c r="Z12" s="77">
        <v>168439</v>
      </c>
      <c r="AA12" s="76">
        <f t="shared" ref="AA12:AA19" si="0">Z12*100/$AC12</f>
        <v>67.6747222724442</v>
      </c>
      <c r="AB12" s="66"/>
      <c r="AC12" s="153">
        <f>E12+H12+K12+N12+Q12+T12+W12+Z12</f>
        <v>248895</v>
      </c>
      <c r="AD12" s="75">
        <f>F12+I12+L12+O12+R12+U12+X12+AA12</f>
        <v>100</v>
      </c>
      <c r="AF12" s="426"/>
    </row>
    <row r="13" spans="2:32" s="73" customFormat="1" ht="21" customHeight="1" x14ac:dyDescent="0.2">
      <c r="B13" s="1128"/>
      <c r="D13" s="419" t="s">
        <v>52</v>
      </c>
      <c r="E13" s="416">
        <v>561</v>
      </c>
      <c r="F13" s="417">
        <v>0.17444192576423287</v>
      </c>
      <c r="G13" s="74"/>
      <c r="H13" s="416">
        <v>9871</v>
      </c>
      <c r="I13" s="417">
        <v>3.0693694281974024</v>
      </c>
      <c r="J13" s="74"/>
      <c r="K13" s="416">
        <v>7306</v>
      </c>
      <c r="L13" s="417">
        <v>2.2717873612005088</v>
      </c>
      <c r="M13" s="74"/>
      <c r="N13" s="416">
        <v>11095</v>
      </c>
      <c r="O13" s="417">
        <v>3.4499699935011829</v>
      </c>
      <c r="P13" s="74"/>
      <c r="Q13" s="416">
        <v>12034</v>
      </c>
      <c r="R13" s="417">
        <v>3.7419503291386427</v>
      </c>
      <c r="S13" s="74"/>
      <c r="T13" s="416">
        <v>18555</v>
      </c>
      <c r="U13" s="417">
        <v>5.7696433735389325</v>
      </c>
      <c r="V13" s="74"/>
      <c r="W13" s="416">
        <v>58842</v>
      </c>
      <c r="X13" s="417">
        <v>18.296812470265582</v>
      </c>
      <c r="Y13" s="74"/>
      <c r="Z13" s="416">
        <v>203333</v>
      </c>
      <c r="AA13" s="417">
        <f t="shared" si="0"/>
        <v>63.226025118393515</v>
      </c>
      <c r="AB13" s="66"/>
      <c r="AC13" s="157">
        <f t="shared" ref="AC13:AD15" si="1">E13+H13+K13+N13+Q13+T13+W13+Z13</f>
        <v>321597</v>
      </c>
      <c r="AD13" s="182">
        <f t="shared" si="1"/>
        <v>100</v>
      </c>
      <c r="AF13" s="426"/>
    </row>
    <row r="14" spans="2:32" s="73" customFormat="1" ht="21" customHeight="1" x14ac:dyDescent="0.2">
      <c r="B14" s="1128"/>
      <c r="D14" s="419" t="s">
        <v>53</v>
      </c>
      <c r="E14" s="416">
        <v>229</v>
      </c>
      <c r="F14" s="417">
        <v>8.574338390570474E-2</v>
      </c>
      <c r="G14" s="74"/>
      <c r="H14" s="416">
        <v>6583</v>
      </c>
      <c r="I14" s="417">
        <v>2.4648414683460889</v>
      </c>
      <c r="J14" s="74"/>
      <c r="K14" s="416">
        <v>5678</v>
      </c>
      <c r="L14" s="417">
        <v>2.1259866105528014</v>
      </c>
      <c r="M14" s="74"/>
      <c r="N14" s="416">
        <v>8107</v>
      </c>
      <c r="O14" s="417">
        <v>3.0354655603648402</v>
      </c>
      <c r="P14" s="74"/>
      <c r="Q14" s="416">
        <v>10018</v>
      </c>
      <c r="R14" s="417">
        <v>3.7509922269316598</v>
      </c>
      <c r="S14" s="74"/>
      <c r="T14" s="416">
        <v>17225</v>
      </c>
      <c r="U14" s="417">
        <v>6.449475055789363</v>
      </c>
      <c r="V14" s="74"/>
      <c r="W14" s="416">
        <v>62331</v>
      </c>
      <c r="X14" s="417">
        <v>23.338300708412586</v>
      </c>
      <c r="Y14" s="74"/>
      <c r="Z14" s="416">
        <v>156905</v>
      </c>
      <c r="AA14" s="417">
        <f t="shared" si="0"/>
        <v>58.749194985696953</v>
      </c>
      <c r="AB14" s="66"/>
      <c r="AC14" s="157">
        <f t="shared" si="1"/>
        <v>267076</v>
      </c>
      <c r="AD14" s="182">
        <f t="shared" si="1"/>
        <v>100</v>
      </c>
      <c r="AF14" s="426"/>
    </row>
    <row r="15" spans="2:32" s="73" customFormat="1" ht="21" customHeight="1" x14ac:dyDescent="0.2">
      <c r="B15" s="1129"/>
      <c r="D15" s="422" t="s">
        <v>71</v>
      </c>
      <c r="E15" s="420">
        <f>SUM(E12:E14)</f>
        <v>1261</v>
      </c>
      <c r="F15" s="421">
        <f t="shared" ref="F13:F19" si="2">E15*100/$AC15</f>
        <v>0.15055494001681058</v>
      </c>
      <c r="G15" s="74"/>
      <c r="H15" s="420">
        <f>SUM(H12:H14)</f>
        <v>25709</v>
      </c>
      <c r="I15" s="421">
        <f t="shared" ref="I12:I19" si="3">H15*100/$AC15</f>
        <v>3.0694821196607318</v>
      </c>
      <c r="J15" s="74"/>
      <c r="K15" s="420">
        <f>SUM(K12:K14)</f>
        <v>18961</v>
      </c>
      <c r="L15" s="421">
        <f t="shared" ref="L12:L19" si="4">K15*100/$AC15</f>
        <v>2.2638161916405592</v>
      </c>
      <c r="M15" s="74"/>
      <c r="N15" s="420">
        <f>SUM(N12:N14)</f>
        <v>28363</v>
      </c>
      <c r="O15" s="421">
        <f t="shared" ref="O12:O19" si="5">N15*100/$AC15</f>
        <v>3.3863519141132423</v>
      </c>
      <c r="P15" s="74"/>
      <c r="Q15" s="420">
        <f>SUM(Q12:Q14)</f>
        <v>30130</v>
      </c>
      <c r="R15" s="421">
        <f t="shared" ref="R12:R19" si="6">Q15*100/$AC15</f>
        <v>3.5973198594024605</v>
      </c>
      <c r="S15" s="74"/>
      <c r="T15" s="420">
        <f>SUM(T12:T14)</f>
        <v>46595</v>
      </c>
      <c r="U15" s="421">
        <f t="shared" ref="U12:U19" si="7">T15*100/$AC15</f>
        <v>5.5631303965767556</v>
      </c>
      <c r="V15" s="74"/>
      <c r="W15" s="420">
        <f>SUM(W12:W14)</f>
        <v>157872</v>
      </c>
      <c r="X15" s="421">
        <f t="shared" ref="X12:X19" si="8">W15*100/$AC15</f>
        <v>18.848857644991213</v>
      </c>
      <c r="Y15" s="74"/>
      <c r="Z15" s="420">
        <f>SUM(Z12:Z14)</f>
        <v>528677</v>
      </c>
      <c r="AA15" s="421">
        <f t="shared" si="0"/>
        <v>63.120486933598229</v>
      </c>
      <c r="AB15" s="66"/>
      <c r="AC15" s="423">
        <f>SUM(AC12:AC14)</f>
        <v>837568</v>
      </c>
      <c r="AD15" s="425">
        <f t="shared" si="1"/>
        <v>100</v>
      </c>
      <c r="AF15" s="426"/>
    </row>
    <row r="16" spans="2:32" s="73" customFormat="1" ht="21" customHeight="1" x14ac:dyDescent="0.2">
      <c r="B16" s="1127" t="s">
        <v>26</v>
      </c>
      <c r="D16" s="418" t="s">
        <v>34</v>
      </c>
      <c r="E16" s="77">
        <v>577</v>
      </c>
      <c r="F16" s="76">
        <v>0.41984705051989724</v>
      </c>
      <c r="G16" s="74"/>
      <c r="H16" s="77">
        <v>18696</v>
      </c>
      <c r="I16" s="76">
        <v>13.603917602287693</v>
      </c>
      <c r="J16" s="74"/>
      <c r="K16" s="77">
        <v>8919</v>
      </c>
      <c r="L16" s="76">
        <v>6.4898021552633685</v>
      </c>
      <c r="M16" s="74"/>
      <c r="N16" s="77">
        <v>11193</v>
      </c>
      <c r="O16" s="76">
        <v>8.1444506697906593</v>
      </c>
      <c r="P16" s="74"/>
      <c r="Q16" s="77">
        <v>9211</v>
      </c>
      <c r="R16" s="76">
        <v>6.7022724130654652</v>
      </c>
      <c r="S16" s="74"/>
      <c r="T16" s="77">
        <v>11714</v>
      </c>
      <c r="U16" s="76">
        <v>8.523549999636181</v>
      </c>
      <c r="V16" s="74"/>
      <c r="W16" s="77">
        <v>26335</v>
      </c>
      <c r="X16" s="76">
        <v>19.162343284993923</v>
      </c>
      <c r="Y16" s="74"/>
      <c r="Z16" s="77">
        <v>50786</v>
      </c>
      <c r="AA16" s="76">
        <f t="shared" si="0"/>
        <v>36.953816824442811</v>
      </c>
      <c r="AB16" s="66"/>
      <c r="AC16" s="153">
        <f>E16+H16+K16+N16+Q16+T16+W16+Z16</f>
        <v>137431</v>
      </c>
      <c r="AD16" s="75">
        <f>F16+I16+L16+O16+R16+U16+X16+AA16</f>
        <v>100</v>
      </c>
      <c r="AF16" s="426"/>
    </row>
    <row r="17" spans="2:32" s="73" customFormat="1" ht="21" customHeight="1" x14ac:dyDescent="0.2">
      <c r="B17" s="1128"/>
      <c r="D17" s="419" t="s">
        <v>52</v>
      </c>
      <c r="E17" s="416">
        <v>774</v>
      </c>
      <c r="F17" s="417">
        <v>0.41504678660482075</v>
      </c>
      <c r="G17" s="74"/>
      <c r="H17" s="416">
        <v>23225</v>
      </c>
      <c r="I17" s="417">
        <v>12.454084778936643</v>
      </c>
      <c r="J17" s="74"/>
      <c r="K17" s="416">
        <v>11011</v>
      </c>
      <c r="L17" s="417">
        <v>5.9044963401882189</v>
      </c>
      <c r="M17" s="74"/>
      <c r="N17" s="416">
        <v>14681</v>
      </c>
      <c r="O17" s="417">
        <v>7.8724830415314901</v>
      </c>
      <c r="P17" s="74"/>
      <c r="Q17" s="416">
        <v>14257</v>
      </c>
      <c r="R17" s="417">
        <v>7.6451189103681259</v>
      </c>
      <c r="S17" s="74"/>
      <c r="T17" s="416">
        <v>19921</v>
      </c>
      <c r="U17" s="417">
        <v>10.682360511569295</v>
      </c>
      <c r="V17" s="74"/>
      <c r="W17" s="416">
        <v>37507</v>
      </c>
      <c r="X17" s="417">
        <v>20.112609593264875</v>
      </c>
      <c r="Y17" s="74"/>
      <c r="Z17" s="416">
        <v>65109</v>
      </c>
      <c r="AA17" s="417">
        <f t="shared" si="0"/>
        <v>34.913800037536532</v>
      </c>
      <c r="AB17" s="66"/>
      <c r="AC17" s="157">
        <f t="shared" ref="AC17:AD19" si="9">E17+H17+K17+N17+Q17+T17+W17+Z17</f>
        <v>186485</v>
      </c>
      <c r="AD17" s="182">
        <f t="shared" si="9"/>
        <v>100</v>
      </c>
      <c r="AF17" s="426"/>
    </row>
    <row r="18" spans="2:32" s="73" customFormat="1" ht="21" customHeight="1" x14ac:dyDescent="0.2">
      <c r="B18" s="1128"/>
      <c r="D18" s="419" t="s">
        <v>53</v>
      </c>
      <c r="E18" s="416">
        <v>272</v>
      </c>
      <c r="F18" s="417">
        <v>0.17900271794568057</v>
      </c>
      <c r="G18" s="74"/>
      <c r="H18" s="416">
        <v>14478</v>
      </c>
      <c r="I18" s="417">
        <v>9.527946141241042</v>
      </c>
      <c r="J18" s="74"/>
      <c r="K18" s="416">
        <v>9447</v>
      </c>
      <c r="L18" s="417">
        <v>6.2170539574736923</v>
      </c>
      <c r="M18" s="74"/>
      <c r="N18" s="416">
        <v>11366</v>
      </c>
      <c r="O18" s="417">
        <v>7.4799444565095783</v>
      </c>
      <c r="P18" s="74"/>
      <c r="Q18" s="416">
        <v>11822</v>
      </c>
      <c r="R18" s="417">
        <v>7.7800372483596902</v>
      </c>
      <c r="S18" s="74"/>
      <c r="T18" s="416">
        <v>16689</v>
      </c>
      <c r="U18" s="417">
        <v>10.983001322777438</v>
      </c>
      <c r="V18" s="74"/>
      <c r="W18" s="416">
        <v>31058</v>
      </c>
      <c r="X18" s="417">
        <v>20.439214757194659</v>
      </c>
      <c r="Y18" s="74"/>
      <c r="Z18" s="416">
        <v>56821</v>
      </c>
      <c r="AA18" s="417">
        <f t="shared" si="0"/>
        <v>37.393799398498217</v>
      </c>
      <c r="AB18" s="66"/>
      <c r="AC18" s="157">
        <f t="shared" si="9"/>
        <v>151953</v>
      </c>
      <c r="AD18" s="182">
        <f t="shared" si="9"/>
        <v>100</v>
      </c>
      <c r="AF18" s="426"/>
    </row>
    <row r="19" spans="2:32" s="73" customFormat="1" ht="21" customHeight="1" x14ac:dyDescent="0.2">
      <c r="B19" s="1129"/>
      <c r="D19" s="422" t="s">
        <v>71</v>
      </c>
      <c r="E19" s="420">
        <f>SUM(E16:E18)</f>
        <v>1623</v>
      </c>
      <c r="F19" s="421">
        <f t="shared" si="2"/>
        <v>0.34106024977462285</v>
      </c>
      <c r="G19" s="74"/>
      <c r="H19" s="420">
        <f>SUM(H16:H18)</f>
        <v>56399</v>
      </c>
      <c r="I19" s="421">
        <f t="shared" si="3"/>
        <v>11.851791144201451</v>
      </c>
      <c r="J19" s="74"/>
      <c r="K19" s="420">
        <f>SUM(K16:K18)</f>
        <v>29377</v>
      </c>
      <c r="L19" s="421">
        <f t="shared" si="4"/>
        <v>6.1733376202274153</v>
      </c>
      <c r="M19" s="74"/>
      <c r="N19" s="420">
        <f>SUM(N16:N18)</f>
        <v>37240</v>
      </c>
      <c r="O19" s="421">
        <f t="shared" si="5"/>
        <v>7.8256831186734166</v>
      </c>
      <c r="P19" s="74"/>
      <c r="Q19" s="420">
        <f>SUM(Q16:Q18)</f>
        <v>35290</v>
      </c>
      <c r="R19" s="421">
        <f t="shared" si="6"/>
        <v>7.4159064784636106</v>
      </c>
      <c r="S19" s="74"/>
      <c r="T19" s="420">
        <f>SUM(T16:T18)</f>
        <v>48324</v>
      </c>
      <c r="U19" s="421">
        <f t="shared" si="7"/>
        <v>10.154895569999306</v>
      </c>
      <c r="V19" s="74"/>
      <c r="W19" s="420">
        <f>SUM(W16:W18)</f>
        <v>94900</v>
      </c>
      <c r="X19" s="421">
        <f t="shared" si="8"/>
        <v>19.942463156877206</v>
      </c>
      <c r="Y19" s="74"/>
      <c r="Z19" s="420">
        <f>SUM(Z16:Z18)</f>
        <v>172716</v>
      </c>
      <c r="AA19" s="421">
        <f t="shared" si="0"/>
        <v>36.294862661782972</v>
      </c>
      <c r="AB19" s="66"/>
      <c r="AC19" s="423">
        <f>SUM(AC16:AC18)</f>
        <v>475869</v>
      </c>
      <c r="AD19" s="425">
        <f t="shared" si="9"/>
        <v>100</v>
      </c>
      <c r="AF19" s="426"/>
    </row>
    <row r="20" spans="2:32" s="70" customFormat="1" ht="3" customHeight="1" x14ac:dyDescent="0.2">
      <c r="B20" s="424"/>
      <c r="C20" s="68"/>
      <c r="D20" s="66"/>
      <c r="E20" s="71"/>
      <c r="F20" s="72"/>
      <c r="G20" s="66"/>
      <c r="H20" s="71"/>
      <c r="I20" s="72"/>
      <c r="J20" s="66"/>
      <c r="K20" s="71"/>
      <c r="L20" s="72"/>
      <c r="M20" s="66"/>
      <c r="N20" s="71"/>
      <c r="O20" s="72"/>
      <c r="P20" s="66"/>
      <c r="Q20" s="71"/>
      <c r="R20" s="72"/>
      <c r="S20" s="66"/>
      <c r="T20" s="71"/>
      <c r="U20" s="72"/>
      <c r="V20" s="66"/>
      <c r="W20" s="71"/>
      <c r="X20" s="72"/>
      <c r="Y20" s="66"/>
      <c r="Z20" s="71"/>
      <c r="AA20" s="72"/>
      <c r="AB20" s="66"/>
      <c r="AC20" s="71"/>
      <c r="AD20" s="64"/>
    </row>
    <row r="21" spans="2:32" s="63" customFormat="1" ht="18" customHeight="1" x14ac:dyDescent="0.2">
      <c r="B21" s="1104" t="s">
        <v>3</v>
      </c>
      <c r="C21" s="1105"/>
      <c r="D21" s="1106"/>
      <c r="E21" s="65">
        <f>E15+E19</f>
        <v>2884</v>
      </c>
      <c r="F21" s="67">
        <f>E21*100/$AC21</f>
        <v>0.21957657656971746</v>
      </c>
      <c r="G21" s="66"/>
      <c r="H21" s="65">
        <f>H15+H19</f>
        <v>82108</v>
      </c>
      <c r="I21" s="67">
        <f>H21*100/$AC21</f>
        <v>6.2513847257234261</v>
      </c>
      <c r="J21" s="66"/>
      <c r="K21" s="65">
        <f>K15+K19</f>
        <v>48338</v>
      </c>
      <c r="L21" s="67">
        <f>K21*100/$AC21</f>
        <v>3.6802678773325255</v>
      </c>
      <c r="M21" s="66"/>
      <c r="N21" s="65">
        <f>N15+N19</f>
        <v>65603</v>
      </c>
      <c r="O21" s="67">
        <f>N21*100/$AC21</f>
        <v>4.9947580279830701</v>
      </c>
      <c r="P21" s="66"/>
      <c r="Q21" s="65">
        <f>Q15+Q19</f>
        <v>65420</v>
      </c>
      <c r="R21" s="67">
        <f>Q21*100/$AC21</f>
        <v>4.9808251176112748</v>
      </c>
      <c r="S21" s="66"/>
      <c r="T21" s="65">
        <f>T15+T19</f>
        <v>94919</v>
      </c>
      <c r="U21" s="67">
        <f>T21*100/$AC21</f>
        <v>7.2267645878713633</v>
      </c>
      <c r="V21" s="66"/>
      <c r="W21" s="65">
        <f>W15+W19</f>
        <v>252772</v>
      </c>
      <c r="X21" s="67">
        <f>W21*100/$AC21</f>
        <v>19.245079893439883</v>
      </c>
      <c r="Y21" s="66"/>
      <c r="Z21" s="65">
        <f>Z15+Z19</f>
        <v>701393</v>
      </c>
      <c r="AA21" s="67">
        <f>Z21*100/$AC21</f>
        <v>53.40134319346874</v>
      </c>
      <c r="AB21" s="66"/>
      <c r="AC21" s="65">
        <f>AC15+AC19</f>
        <v>1313437</v>
      </c>
      <c r="AD21" s="67">
        <f>F21+I21+L21+O21+R21+U21+X21+AA21</f>
        <v>100</v>
      </c>
    </row>
    <row r="22" spans="2:32" s="19" customFormat="1" ht="5.25" customHeight="1" x14ac:dyDescent="0.2">
      <c r="B22" s="62"/>
      <c r="C22" s="62"/>
      <c r="D22" s="62"/>
      <c r="E22" s="62"/>
      <c r="F22" s="62"/>
      <c r="G22" s="62"/>
      <c r="H22" s="62"/>
      <c r="I22" s="62"/>
      <c r="J22" s="62"/>
      <c r="K22" s="62"/>
      <c r="L22" s="62"/>
      <c r="M22" s="62"/>
      <c r="N22" s="62"/>
      <c r="O22" s="48"/>
      <c r="P22" s="48"/>
      <c r="AD22" s="56"/>
    </row>
    <row r="23" spans="2:32" s="19" customFormat="1" ht="5.25" customHeight="1" x14ac:dyDescent="0.2">
      <c r="B23" s="62"/>
      <c r="C23" s="62"/>
      <c r="D23" s="62"/>
      <c r="E23" s="62"/>
      <c r="F23" s="62"/>
      <c r="G23" s="62"/>
      <c r="H23" s="62"/>
      <c r="I23" s="62"/>
      <c r="J23" s="62"/>
      <c r="K23" s="62"/>
      <c r="L23" s="62"/>
      <c r="M23" s="62"/>
      <c r="N23" s="62"/>
      <c r="O23" s="48"/>
      <c r="P23" s="48"/>
      <c r="AD23" s="56"/>
    </row>
    <row r="24" spans="2:32" s="19" customFormat="1" ht="12.75" customHeight="1" x14ac:dyDescent="0.2">
      <c r="B24" s="48"/>
      <c r="C24" s="48"/>
      <c r="D24" s="48"/>
      <c r="E24" s="48"/>
      <c r="F24" s="48"/>
      <c r="G24" s="48"/>
      <c r="H24" s="48"/>
      <c r="I24" s="48"/>
      <c r="J24" s="48"/>
      <c r="K24" s="48"/>
      <c r="L24" s="48"/>
      <c r="M24" s="48"/>
      <c r="N24" s="48"/>
      <c r="O24" s="48"/>
      <c r="P24" s="48"/>
      <c r="AD24" s="56"/>
    </row>
    <row r="25" spans="2:32" s="57" customFormat="1" ht="24.75" customHeight="1" x14ac:dyDescent="0.2">
      <c r="B25" s="61"/>
      <c r="C25" s="61"/>
      <c r="D25" s="61"/>
      <c r="E25" s="61" t="s">
        <v>122</v>
      </c>
      <c r="F25" s="61" t="s">
        <v>24</v>
      </c>
      <c r="G25" s="61"/>
      <c r="H25" s="61" t="s">
        <v>23</v>
      </c>
      <c r="I25" s="61" t="s">
        <v>22</v>
      </c>
      <c r="J25" s="61"/>
      <c r="K25" s="61" t="s">
        <v>21</v>
      </c>
      <c r="L25" s="61" t="s">
        <v>20</v>
      </c>
      <c r="M25" s="61"/>
      <c r="N25" s="61" t="s">
        <v>19</v>
      </c>
      <c r="O25" s="61" t="s">
        <v>18</v>
      </c>
      <c r="P25" s="61"/>
      <c r="AD25" s="58"/>
    </row>
    <row r="26" spans="2:32" s="57" customFormat="1" ht="10.5" x14ac:dyDescent="0.2">
      <c r="B26" s="60"/>
      <c r="C26" s="60"/>
      <c r="D26" s="60"/>
      <c r="E26" s="60" t="e">
        <f>#REF!</f>
        <v>#REF!</v>
      </c>
      <c r="F26" s="59" t="e">
        <f>#REF!</f>
        <v>#REF!</v>
      </c>
      <c r="G26" s="59"/>
      <c r="H26" s="59" t="e">
        <f>#REF!</f>
        <v>#REF!</v>
      </c>
      <c r="I26" s="59" t="e">
        <f>#REF!</f>
        <v>#REF!</v>
      </c>
      <c r="J26" s="59"/>
      <c r="K26" s="59" t="e">
        <f>#REF!</f>
        <v>#REF!</v>
      </c>
      <c r="L26" s="59" t="e">
        <f>#REF!</f>
        <v>#REF!</v>
      </c>
      <c r="M26" s="59"/>
      <c r="N26" s="59" t="e">
        <f>#REF!</f>
        <v>#REF!</v>
      </c>
      <c r="O26" s="59" t="e">
        <f>#REF!</f>
        <v>#REF!</v>
      </c>
      <c r="P26" s="59"/>
      <c r="AD26" s="58"/>
    </row>
    <row r="27" spans="2:32" s="19" customFormat="1" x14ac:dyDescent="0.2">
      <c r="B27" s="48"/>
      <c r="C27" s="48"/>
      <c r="D27" s="48"/>
      <c r="E27" s="48"/>
      <c r="F27" s="48"/>
      <c r="G27" s="48"/>
      <c r="H27" s="48"/>
      <c r="I27" s="48"/>
      <c r="J27" s="48"/>
      <c r="K27" s="48"/>
      <c r="L27" s="48"/>
      <c r="M27" s="48"/>
      <c r="N27" s="48"/>
      <c r="O27" s="48"/>
      <c r="P27" s="48"/>
      <c r="AD27" s="56"/>
    </row>
    <row r="28" spans="2:32" s="19" customFormat="1" x14ac:dyDescent="0.2">
      <c r="B28" s="48"/>
      <c r="C28" s="48"/>
      <c r="D28" s="48"/>
      <c r="E28" s="48"/>
      <c r="F28" s="48"/>
      <c r="G28" s="48"/>
      <c r="H28" s="48"/>
      <c r="I28" s="48"/>
      <c r="J28" s="48"/>
      <c r="K28" s="48"/>
      <c r="L28" s="48"/>
      <c r="M28" s="48"/>
      <c r="N28" s="48"/>
      <c r="O28" s="48"/>
      <c r="P28" s="48"/>
      <c r="AD28" s="56"/>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C35" s="1100" t="s">
        <v>17</v>
      </c>
      <c r="D35" s="1100"/>
      <c r="E35" s="1100"/>
      <c r="F35" s="1100"/>
      <c r="G35" s="1100"/>
      <c r="H35" s="1100"/>
      <c r="I35" s="1100"/>
      <c r="J35" s="1100"/>
      <c r="K35" s="1100"/>
      <c r="L35" s="1100"/>
      <c r="M35" s="48"/>
      <c r="N35" s="48"/>
      <c r="O35" s="48"/>
      <c r="P35" s="48"/>
      <c r="AD35" s="56"/>
    </row>
    <row r="36" spans="2:30" s="19" customFormat="1" x14ac:dyDescent="0.2">
      <c r="L36" s="48"/>
      <c r="M36" s="48"/>
      <c r="N36" s="48"/>
      <c r="O36" s="48"/>
      <c r="P36" s="48"/>
      <c r="AD36" s="56"/>
    </row>
    <row r="37" spans="2:30" s="19" customFormat="1" x14ac:dyDescent="0.2">
      <c r="B37" s="48"/>
      <c r="C37" s="48"/>
      <c r="D37" s="48"/>
      <c r="E37" s="48"/>
      <c r="F37" s="48"/>
      <c r="G37" s="48"/>
      <c r="H37" s="48"/>
      <c r="I37" s="48"/>
      <c r="J37" s="48"/>
      <c r="K37" s="48"/>
      <c r="L37" s="48"/>
      <c r="M37" s="48"/>
      <c r="N37" s="48"/>
      <c r="O37" s="48"/>
      <c r="P37" s="48"/>
      <c r="AD37" s="56"/>
    </row>
    <row r="38" spans="2:30" s="19" customFormat="1" ht="5.25" customHeight="1" x14ac:dyDescent="0.2">
      <c r="B38" s="48"/>
      <c r="C38" s="48"/>
      <c r="D38" s="48"/>
      <c r="E38" s="48"/>
      <c r="F38" s="48"/>
      <c r="G38" s="48"/>
      <c r="H38" s="48"/>
      <c r="I38" s="48"/>
      <c r="J38" s="48"/>
      <c r="K38" s="48"/>
      <c r="L38" s="48"/>
      <c r="M38" s="48"/>
      <c r="N38" s="48"/>
      <c r="O38" s="48"/>
      <c r="P38" s="48"/>
      <c r="AD38" s="56"/>
    </row>
    <row r="39" spans="2:30" s="19" customFormat="1" ht="5.25" customHeight="1" x14ac:dyDescent="0.2">
      <c r="B39" s="48"/>
      <c r="C39" s="48"/>
      <c r="D39" s="48"/>
      <c r="E39" s="48"/>
      <c r="F39" s="48"/>
      <c r="G39" s="48"/>
      <c r="H39" s="48"/>
      <c r="I39" s="48"/>
      <c r="J39" s="48"/>
      <c r="K39" s="48"/>
      <c r="L39" s="48"/>
      <c r="M39" s="48"/>
      <c r="N39" s="48"/>
      <c r="O39" s="48"/>
      <c r="P39" s="48"/>
      <c r="AD39" s="56"/>
    </row>
    <row r="40" spans="2:30" s="19" customFormat="1" ht="16.5" customHeight="1" x14ac:dyDescent="0.2">
      <c r="B40" s="48"/>
      <c r="C40" s="48"/>
      <c r="D40" s="48"/>
      <c r="E40" s="48"/>
      <c r="F40" s="48"/>
      <c r="G40" s="48"/>
      <c r="H40" s="48"/>
      <c r="I40" s="48"/>
      <c r="J40" s="48"/>
      <c r="K40" s="48"/>
      <c r="L40" s="48"/>
      <c r="M40" s="48"/>
      <c r="N40" s="48"/>
      <c r="O40" s="48"/>
      <c r="P40" s="48"/>
      <c r="AD40" s="56"/>
    </row>
    <row r="41" spans="2:30" s="19" customFormat="1" x14ac:dyDescent="0.2">
      <c r="B41" s="48"/>
      <c r="C41" s="48"/>
      <c r="D41" s="48"/>
      <c r="E41" s="48"/>
      <c r="F41" s="48"/>
      <c r="G41" s="48"/>
      <c r="H41" s="48"/>
      <c r="I41" s="48"/>
      <c r="J41" s="48"/>
      <c r="K41" s="48"/>
      <c r="L41" s="48"/>
      <c r="M41" s="48"/>
      <c r="N41" s="48"/>
      <c r="O41" s="48"/>
      <c r="P41" s="48"/>
      <c r="AD41" s="56"/>
    </row>
    <row r="42" spans="2:30" s="19" customFormat="1" x14ac:dyDescent="0.2">
      <c r="AD42" s="56"/>
    </row>
    <row r="43" spans="2:30" s="20" customFormat="1" x14ac:dyDescent="0.2">
      <c r="AD43" s="55"/>
    </row>
    <row r="44" spans="2:30" s="3" customFormat="1" ht="12.75" customHeight="1" x14ac:dyDescent="0.2">
      <c r="B44" s="1111"/>
      <c r="C44" s="1112"/>
      <c r="D44" s="1112"/>
      <c r="E44" s="1112"/>
      <c r="F44" s="1112"/>
      <c r="G44" s="1112"/>
      <c r="H44" s="1112"/>
      <c r="I44" s="1112"/>
      <c r="J44" s="1112"/>
      <c r="K44" s="1112"/>
      <c r="L44" s="1112"/>
      <c r="M44" s="1112"/>
      <c r="N44" s="1112"/>
      <c r="O44" s="1112"/>
      <c r="P44" s="404"/>
      <c r="AD44" s="54"/>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262" customWidth="1"/>
    <col min="2" max="2" width="28.7109375" style="262" customWidth="1"/>
    <col min="3" max="3" width="0.5703125" style="262" customWidth="1"/>
    <col min="4" max="4" width="11.85546875" style="262" customWidth="1"/>
    <col min="5" max="5" width="7.7109375" style="262" customWidth="1"/>
    <col min="6" max="6" width="0.42578125" style="262" customWidth="1"/>
    <col min="7" max="7" width="12.42578125" style="262" customWidth="1"/>
    <col min="8" max="8" width="6.28515625" style="262" customWidth="1"/>
    <col min="9" max="9" width="0.42578125" style="262" customWidth="1"/>
    <col min="10" max="10" width="10.85546875" style="262" customWidth="1"/>
    <col min="11" max="11" width="6.28515625" style="262" customWidth="1"/>
    <col min="12" max="12" width="0.42578125" style="262" customWidth="1"/>
    <col min="13" max="13" width="11.85546875" style="262" customWidth="1"/>
    <col min="14" max="14" width="6.28515625" style="262" customWidth="1"/>
    <col min="15" max="15" width="0.7109375" style="260" customWidth="1"/>
    <col min="16" max="16" width="10.140625" style="262" bestFit="1" customWidth="1"/>
    <col min="17" max="17" width="8.5703125" style="262" customWidth="1"/>
    <col min="18" max="18" width="0.42578125" style="262" customWidth="1"/>
    <col min="19" max="19" width="8.42578125" style="262" bestFit="1" customWidth="1"/>
    <col min="20" max="20" width="7.85546875" style="262" bestFit="1" customWidth="1"/>
    <col min="21" max="21" width="0.42578125" style="262" customWidth="1"/>
    <col min="22" max="22" width="8.42578125" style="262" bestFit="1" customWidth="1"/>
    <col min="23" max="23" width="7.7109375" style="262" bestFit="1" customWidth="1"/>
    <col min="24" max="24" width="0.42578125" style="262" customWidth="1"/>
    <col min="25" max="25" width="8.42578125" style="262" bestFit="1" customWidth="1"/>
    <col min="26" max="26" width="7.7109375" style="262" bestFit="1" customWidth="1"/>
    <col min="27" max="27" width="11.42578125" style="262"/>
    <col min="28" max="30" width="2.42578125" style="262" bestFit="1" customWidth="1"/>
    <col min="31" max="31" width="13" style="262" bestFit="1" customWidth="1"/>
    <col min="32" max="32" width="3.42578125" style="262" bestFit="1" customWidth="1"/>
    <col min="33" max="33" width="3.85546875" style="262" customWidth="1"/>
    <col min="34" max="36" width="2.42578125" style="262" bestFit="1" customWidth="1"/>
    <col min="37" max="37" width="8.42578125" style="262" bestFit="1" customWidth="1"/>
    <col min="38" max="38" width="3.42578125" style="262" bestFit="1" customWidth="1"/>
    <col min="39" max="39" width="3.5703125" style="262" customWidth="1"/>
    <col min="40" max="42" width="2.42578125" style="262" bestFit="1" customWidth="1"/>
    <col min="43" max="43" width="8.42578125" style="262" bestFit="1" customWidth="1"/>
    <col min="44" max="44" width="4.140625" style="262" bestFit="1" customWidth="1"/>
    <col min="45" max="45" width="3.28515625" style="262" customWidth="1"/>
    <col min="46" max="46" width="4.28515625" style="262" bestFit="1" customWidth="1"/>
    <col min="47" max="47" width="2.42578125" style="262" bestFit="1" customWidth="1"/>
    <col min="48" max="48" width="4.28515625" style="262" bestFit="1" customWidth="1"/>
    <col min="49" max="49" width="8.42578125" style="262" bestFit="1" customWidth="1"/>
    <col min="50" max="50" width="4.28515625" style="262" bestFit="1" customWidth="1"/>
    <col min="51" max="16384" width="11.42578125" style="262"/>
  </cols>
  <sheetData>
    <row r="1" spans="1:50" s="202" customFormat="1" ht="15" customHeight="1" x14ac:dyDescent="0.2">
      <c r="B1" s="203"/>
      <c r="C1" s="204"/>
      <c r="F1" s="204"/>
      <c r="I1" s="204"/>
      <c r="O1" s="205"/>
      <c r="R1" s="204"/>
      <c r="S1" s="714" t="s">
        <v>143</v>
      </c>
      <c r="T1" s="714"/>
      <c r="U1" s="714"/>
      <c r="V1" s="714" t="s">
        <v>19</v>
      </c>
      <c r="W1" s="714"/>
      <c r="X1" s="714"/>
      <c r="Y1" s="714" t="s">
        <v>18</v>
      </c>
    </row>
    <row r="2" spans="1:50" s="206" customFormat="1" ht="52.5" customHeight="1" x14ac:dyDescent="0.2">
      <c r="B2" s="1054"/>
      <c r="C2" s="1054"/>
      <c r="D2" s="1054"/>
      <c r="E2" s="1054"/>
      <c r="F2" s="1054"/>
      <c r="G2" s="1054"/>
      <c r="H2" s="1054"/>
      <c r="I2" s="1054"/>
      <c r="O2" s="208"/>
    </row>
    <row r="3" spans="1:50" s="209" customFormat="1" ht="4.5" customHeight="1" x14ac:dyDescent="0.2">
      <c r="B3" s="1055"/>
      <c r="C3" s="1055"/>
      <c r="D3" s="1055"/>
      <c r="E3" s="1055"/>
      <c r="F3" s="1055"/>
      <c r="G3" s="1055"/>
      <c r="H3" s="1055"/>
      <c r="I3" s="1055"/>
      <c r="O3" s="208"/>
    </row>
    <row r="4" spans="1:50" s="209" customFormat="1" ht="37.5" customHeight="1" x14ac:dyDescent="0.2">
      <c r="A4" s="1091" t="s">
        <v>216</v>
      </c>
      <c r="B4" s="1091"/>
      <c r="C4" s="1091"/>
      <c r="D4" s="1091"/>
      <c r="E4" s="1091"/>
      <c r="F4" s="1091"/>
      <c r="G4" s="1091"/>
      <c r="H4" s="1091"/>
      <c r="I4" s="1091"/>
      <c r="J4" s="1091"/>
      <c r="K4" s="1091"/>
      <c r="L4" s="1091"/>
      <c r="M4" s="1091"/>
      <c r="N4" s="1091"/>
      <c r="O4" s="1091"/>
      <c r="P4" s="1091"/>
      <c r="Q4" s="1091"/>
      <c r="R4" s="1091"/>
      <c r="S4" s="1091"/>
      <c r="T4" s="1091"/>
      <c r="U4" s="1091"/>
      <c r="V4" s="1091"/>
      <c r="W4" s="1091"/>
      <c r="X4" s="1091"/>
      <c r="Y4" s="1091"/>
      <c r="Z4" s="1091"/>
    </row>
    <row r="5" spans="1:50" s="209" customFormat="1" ht="17.25" customHeight="1" x14ac:dyDescent="0.2">
      <c r="B5" s="1056" t="str">
        <f>porsaad!B6</f>
        <v>Situación a 31 de diciembre de 2022</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row>
    <row r="6" spans="1:50" s="209" customFormat="1" ht="6" customHeight="1" x14ac:dyDescent="0.2">
      <c r="O6" s="208"/>
    </row>
    <row r="7" spans="1:50" s="214" customFormat="1" ht="12.75" customHeight="1" x14ac:dyDescent="0.2">
      <c r="A7" s="210"/>
      <c r="B7" s="1057" t="s">
        <v>15</v>
      </c>
      <c r="C7" s="212"/>
      <c r="D7" s="1066" t="s">
        <v>115</v>
      </c>
      <c r="E7" s="1064"/>
      <c r="F7" s="569"/>
      <c r="G7" s="1064"/>
      <c r="H7" s="1064"/>
      <c r="I7" s="569"/>
      <c r="J7" s="1064"/>
      <c r="K7" s="1064"/>
      <c r="L7" s="569"/>
      <c r="M7" s="1064"/>
      <c r="N7" s="1065"/>
      <c r="O7" s="212"/>
      <c r="P7" s="1066" t="s">
        <v>187</v>
      </c>
      <c r="Q7" s="1064"/>
      <c r="R7" s="569"/>
      <c r="S7" s="1064"/>
      <c r="T7" s="1064"/>
      <c r="U7" s="569"/>
      <c r="V7" s="1064"/>
      <c r="W7" s="1064"/>
      <c r="X7" s="569"/>
      <c r="Y7" s="1064"/>
      <c r="Z7" s="1065"/>
      <c r="AA7" s="431"/>
      <c r="AB7" s="431"/>
      <c r="AC7" s="432"/>
      <c r="AD7" s="432"/>
      <c r="AE7" s="432"/>
      <c r="AF7" s="432"/>
      <c r="AG7" s="432"/>
      <c r="AH7" s="432"/>
      <c r="AI7" s="433"/>
    </row>
    <row r="8" spans="1:50" s="214" customFormat="1" ht="37.5" customHeight="1" x14ac:dyDescent="0.2">
      <c r="A8" s="210"/>
      <c r="B8" s="1058"/>
      <c r="C8" s="212"/>
      <c r="D8" s="1085"/>
      <c r="E8" s="1086"/>
      <c r="F8" s="212"/>
      <c r="G8" s="1066" t="s">
        <v>177</v>
      </c>
      <c r="H8" s="1065"/>
      <c r="I8" s="212"/>
      <c r="J8" s="1066" t="s">
        <v>183</v>
      </c>
      <c r="K8" s="1065"/>
      <c r="L8" s="212"/>
      <c r="M8" s="1066" t="s">
        <v>178</v>
      </c>
      <c r="N8" s="1065"/>
      <c r="O8" s="212"/>
      <c r="P8" s="1085"/>
      <c r="Q8" s="1087"/>
      <c r="R8" s="502"/>
      <c r="S8" s="1066" t="s">
        <v>188</v>
      </c>
      <c r="T8" s="1065"/>
      <c r="U8" s="212"/>
      <c r="V8" s="1066" t="s">
        <v>189</v>
      </c>
      <c r="W8" s="1065"/>
      <c r="X8" s="212"/>
      <c r="Y8" s="1066" t="s">
        <v>190</v>
      </c>
      <c r="Z8" s="1065"/>
      <c r="AA8" s="431"/>
      <c r="AB8" s="431"/>
      <c r="AC8" s="432"/>
      <c r="AD8" s="432"/>
      <c r="AE8" s="432"/>
      <c r="AF8" s="432"/>
      <c r="AG8" s="432"/>
      <c r="AH8" s="432"/>
      <c r="AI8" s="433"/>
    </row>
    <row r="9" spans="1:50" s="220" customFormat="1" ht="36.75" customHeight="1" x14ac:dyDescent="0.2">
      <c r="A9" s="215"/>
      <c r="B9" s="1059"/>
      <c r="C9" s="217"/>
      <c r="D9" s="218" t="s">
        <v>12</v>
      </c>
      <c r="E9" s="219" t="s">
        <v>13</v>
      </c>
      <c r="F9" s="217"/>
      <c r="G9" s="218" t="s">
        <v>12</v>
      </c>
      <c r="H9" s="272" t="s">
        <v>13</v>
      </c>
      <c r="I9" s="217"/>
      <c r="J9" s="218" t="s">
        <v>12</v>
      </c>
      <c r="K9" s="272" t="s">
        <v>13</v>
      </c>
      <c r="L9" s="217"/>
      <c r="M9" s="218" t="s">
        <v>12</v>
      </c>
      <c r="N9" s="272" t="s">
        <v>13</v>
      </c>
      <c r="O9" s="217"/>
      <c r="P9" s="218" t="s">
        <v>12</v>
      </c>
      <c r="Q9" s="219" t="s">
        <v>119</v>
      </c>
      <c r="R9" s="217"/>
      <c r="S9" s="218" t="s">
        <v>12</v>
      </c>
      <c r="T9" s="272" t="s">
        <v>119</v>
      </c>
      <c r="U9" s="217"/>
      <c r="V9" s="218" t="s">
        <v>12</v>
      </c>
      <c r="W9" s="272" t="s">
        <v>119</v>
      </c>
      <c r="X9" s="217"/>
      <c r="Y9" s="218" t="s">
        <v>12</v>
      </c>
      <c r="Z9" s="272" t="s">
        <v>119</v>
      </c>
      <c r="AA9" s="434"/>
      <c r="AB9" s="435"/>
      <c r="AC9" s="310"/>
      <c r="AD9" s="310"/>
      <c r="AE9" s="310"/>
      <c r="AF9" s="310"/>
      <c r="AG9" s="436"/>
      <c r="AH9" s="436"/>
      <c r="AI9" s="436"/>
    </row>
    <row r="10" spans="1:50" s="224" customFormat="1" ht="4.5" customHeight="1" x14ac:dyDescent="0.2">
      <c r="A10" s="221"/>
      <c r="B10" s="222"/>
      <c r="C10" s="223"/>
      <c r="D10" s="222"/>
      <c r="E10" s="222"/>
      <c r="F10" s="223"/>
      <c r="G10" s="222"/>
      <c r="H10" s="222"/>
      <c r="I10" s="223"/>
      <c r="J10" s="222"/>
      <c r="K10" s="222"/>
      <c r="L10" s="223"/>
      <c r="M10" s="222"/>
      <c r="N10" s="222"/>
      <c r="O10" s="223"/>
      <c r="P10" s="222"/>
      <c r="Q10" s="222"/>
      <c r="R10" s="223"/>
      <c r="S10" s="222"/>
      <c r="T10" s="222"/>
      <c r="U10" s="223"/>
      <c r="V10" s="222"/>
      <c r="W10" s="222"/>
      <c r="X10" s="223"/>
      <c r="Y10" s="222"/>
      <c r="Z10" s="222"/>
      <c r="AA10" s="431"/>
      <c r="AB10" s="435"/>
      <c r="AC10" s="310"/>
      <c r="AD10" s="310"/>
      <c r="AE10" s="310"/>
      <c r="AF10" s="310"/>
      <c r="AG10" s="232"/>
      <c r="AH10" s="232"/>
      <c r="AI10" s="232"/>
    </row>
    <row r="11" spans="1:50" s="233" customFormat="1" ht="18" customHeight="1" x14ac:dyDescent="0.15">
      <c r="A11" s="225"/>
      <c r="B11" s="226" t="s">
        <v>11</v>
      </c>
      <c r="C11" s="227"/>
      <c r="D11" s="405">
        <f>G11+J11+M11</f>
        <v>8384408</v>
      </c>
      <c r="E11" s="186">
        <f t="shared" ref="E11:E28" si="0">D11*100/$D$30</f>
        <v>17.944934163017855</v>
      </c>
      <c r="F11" s="227"/>
      <c r="G11" s="228">
        <f>'3solcasaad'!G11</f>
        <v>6973463</v>
      </c>
      <c r="H11" s="570">
        <f>G11*100/$G$30</f>
        <v>18.441080349722064</v>
      </c>
      <c r="I11" s="227"/>
      <c r="J11" s="228">
        <f>'3solcasaad'!J11</f>
        <v>999769</v>
      </c>
      <c r="K11" s="570">
        <f>J11*100/$J$30</f>
        <v>16.561910466829101</v>
      </c>
      <c r="L11" s="227"/>
      <c r="M11" s="228">
        <f>'3solcasaad'!M11</f>
        <v>411176</v>
      </c>
      <c r="N11" s="570">
        <f t="shared" ref="N11:N28" si="1">M11*100/$M$30</f>
        <v>14.318732272482714</v>
      </c>
      <c r="O11" s="227"/>
      <c r="P11" s="230" t="e">
        <f>S11+V11+Y11</f>
        <v>#REF!</v>
      </c>
      <c r="Q11" s="231" t="e">
        <f>P11*100/D11</f>
        <v>#REF!</v>
      </c>
      <c r="R11" s="227"/>
      <c r="S11" s="228" t="e">
        <f>GETPIVOTDATA("Cuenta número de expedientes",#REF!,"CCAA",$B11,"TramoEdad",S$1)</f>
        <v>#REF!</v>
      </c>
      <c r="T11" s="229" t="e">
        <f>S11*100/G11</f>
        <v>#REF!</v>
      </c>
      <c r="U11" s="227"/>
      <c r="V11" s="228" t="e">
        <f>GETPIVOTDATA("Cuenta número de expedientes",#REF!,"CCAA",$B11,"TramoEdad",V$1)</f>
        <v>#REF!</v>
      </c>
      <c r="W11" s="229" t="e">
        <f>V11*100/J11</f>
        <v>#REF!</v>
      </c>
      <c r="X11" s="227"/>
      <c r="Y11" s="228" t="e">
        <f>GETPIVOTDATA("Cuenta número de expedientes",#REF!,"CCAA",$B11,"TramoEdad",Y$1)</f>
        <v>#REF!</v>
      </c>
      <c r="Z11" s="229" t="e">
        <f>Y11*100/M11</f>
        <v>#REF!</v>
      </c>
      <c r="AA11" s="576"/>
      <c r="AB11" s="306"/>
      <c r="AC11" s="306"/>
      <c r="AD11" s="306"/>
      <c r="AE11" s="307"/>
      <c r="AF11" s="437"/>
      <c r="AG11" s="232"/>
      <c r="AH11" s="306"/>
      <c r="AI11" s="306"/>
      <c r="AJ11" s="306"/>
      <c r="AK11" s="307"/>
      <c r="AL11" s="437"/>
      <c r="AN11" s="306"/>
      <c r="AO11" s="306"/>
      <c r="AP11" s="306"/>
      <c r="AQ11" s="307"/>
      <c r="AR11" s="437"/>
      <c r="AT11" s="306"/>
      <c r="AU11" s="306"/>
      <c r="AV11" s="306"/>
      <c r="AW11" s="307"/>
      <c r="AX11" s="437"/>
    </row>
    <row r="12" spans="1:50" s="233" customFormat="1" ht="18" customHeight="1" x14ac:dyDescent="0.15">
      <c r="A12" s="225"/>
      <c r="B12" s="234" t="s">
        <v>10</v>
      </c>
      <c r="C12" s="227"/>
      <c r="D12" s="406">
        <f t="shared" ref="D12:D28" si="2">G12+J12+M12</f>
        <v>1308728</v>
      </c>
      <c r="E12" s="187">
        <f t="shared" si="0"/>
        <v>2.801037091384154</v>
      </c>
      <c r="F12" s="227"/>
      <c r="G12" s="235">
        <f>'3solcasaad'!G12</f>
        <v>1025808</v>
      </c>
      <c r="H12" s="571">
        <f t="shared" ref="H12:H28" si="3">G12*100/$G$30</f>
        <v>2.7127135759360437</v>
      </c>
      <c r="I12" s="227"/>
      <c r="J12" s="235">
        <f>'3solcasaad'!J12</f>
        <v>180311</v>
      </c>
      <c r="K12" s="571">
        <f t="shared" ref="K12:K28" si="4">J12*100/$J$30</f>
        <v>2.9869846316343294</v>
      </c>
      <c r="L12" s="227"/>
      <c r="M12" s="235">
        <f>'3solcasaad'!M12</f>
        <v>102609</v>
      </c>
      <c r="N12" s="571">
        <f t="shared" si="1"/>
        <v>3.5732406554545468</v>
      </c>
      <c r="O12" s="227"/>
      <c r="P12" s="237" t="e">
        <f t="shared" ref="P12:P28" si="5">S12+V12+Y12</f>
        <v>#REF!</v>
      </c>
      <c r="Q12" s="238" t="e">
        <f t="shared" ref="Q12:Q28" si="6">P12*100/D12</f>
        <v>#REF!</v>
      </c>
      <c r="R12" s="227"/>
      <c r="S12" s="235" t="e">
        <f>GETPIVOTDATA("Cuenta número de expedientes",#REF!,"CCAA",$B12,"TramoEdad",S$1)</f>
        <v>#REF!</v>
      </c>
      <c r="T12" s="236" t="e">
        <f t="shared" ref="T12:T28" si="7">S12*100/G12</f>
        <v>#REF!</v>
      </c>
      <c r="U12" s="227"/>
      <c r="V12" s="235" t="e">
        <f>GETPIVOTDATA("Cuenta número de expedientes",#REF!,"CCAA",$B12,"TramoEdad",V$1)</f>
        <v>#REF!</v>
      </c>
      <c r="W12" s="236" t="e">
        <f t="shared" ref="W12:W28" si="8">V12*100/J12</f>
        <v>#REF!</v>
      </c>
      <c r="X12" s="227"/>
      <c r="Y12" s="235" t="e">
        <f>GETPIVOTDATA("Cuenta número de expedientes",#REF!,"CCAA",$B12,"TramoEdad",Y$1)</f>
        <v>#REF!</v>
      </c>
      <c r="Z12" s="236" t="e">
        <f t="shared" ref="Z12:Z28" si="9">Y12*100/M12</f>
        <v>#REF!</v>
      </c>
      <c r="AA12" s="576"/>
      <c r="AB12" s="306"/>
      <c r="AC12" s="306"/>
      <c r="AD12" s="306"/>
      <c r="AE12" s="307"/>
      <c r="AF12" s="437"/>
      <c r="AG12" s="232"/>
      <c r="AH12" s="306"/>
      <c r="AI12" s="306"/>
      <c r="AJ12" s="306"/>
      <c r="AK12" s="307"/>
      <c r="AL12" s="437"/>
      <c r="AN12" s="306"/>
      <c r="AO12" s="306"/>
      <c r="AP12" s="306"/>
      <c r="AQ12" s="307"/>
      <c r="AR12" s="437"/>
      <c r="AT12" s="306"/>
      <c r="AU12" s="306"/>
      <c r="AV12" s="306"/>
      <c r="AW12" s="307"/>
      <c r="AX12" s="437"/>
    </row>
    <row r="13" spans="1:50" s="233" customFormat="1" ht="18" customHeight="1" x14ac:dyDescent="0.15">
      <c r="A13" s="225"/>
      <c r="B13" s="234" t="s">
        <v>40</v>
      </c>
      <c r="C13" s="227"/>
      <c r="D13" s="406">
        <f t="shared" si="2"/>
        <v>1028244</v>
      </c>
      <c r="E13" s="187">
        <f t="shared" si="0"/>
        <v>2.2007243544825266</v>
      </c>
      <c r="F13" s="227"/>
      <c r="G13" s="235">
        <f>'3solcasaad'!G13</f>
        <v>768630</v>
      </c>
      <c r="H13" s="571">
        <f t="shared" si="3"/>
        <v>2.0326153002040548</v>
      </c>
      <c r="I13" s="227"/>
      <c r="J13" s="235">
        <f>'3solcasaad'!J13</f>
        <v>168505</v>
      </c>
      <c r="K13" s="571">
        <f t="shared" si="4"/>
        <v>2.7914095388165041</v>
      </c>
      <c r="L13" s="227"/>
      <c r="M13" s="235">
        <f>'3solcasaad'!M13</f>
        <v>91109</v>
      </c>
      <c r="N13" s="571">
        <f t="shared" si="1"/>
        <v>3.1727663545869107</v>
      </c>
      <c r="O13" s="227"/>
      <c r="P13" s="237" t="e">
        <f t="shared" si="5"/>
        <v>#REF!</v>
      </c>
      <c r="Q13" s="238" t="e">
        <f t="shared" si="6"/>
        <v>#REF!</v>
      </c>
      <c r="R13" s="227"/>
      <c r="S13" s="235" t="e">
        <f>GETPIVOTDATA("Cuenta número de expedientes",#REF!,"CCAA",$B13,"TramoEdad",S$1)</f>
        <v>#REF!</v>
      </c>
      <c r="T13" s="236" t="e">
        <f t="shared" si="7"/>
        <v>#REF!</v>
      </c>
      <c r="U13" s="227"/>
      <c r="V13" s="235" t="e">
        <f>GETPIVOTDATA("Cuenta número de expedientes",#REF!,"CCAA",$B13,"TramoEdad",V$1)</f>
        <v>#REF!</v>
      </c>
      <c r="W13" s="236" t="e">
        <f t="shared" si="8"/>
        <v>#REF!</v>
      </c>
      <c r="X13" s="227"/>
      <c r="Y13" s="235" t="e">
        <f>GETPIVOTDATA("Cuenta número de expedientes",#REF!,"CCAA",$B13,"TramoEdad",Y$1)</f>
        <v>#REF!</v>
      </c>
      <c r="Z13" s="236" t="e">
        <f t="shared" si="9"/>
        <v>#REF!</v>
      </c>
      <c r="AA13" s="576"/>
      <c r="AB13" s="306"/>
      <c r="AC13" s="306"/>
      <c r="AD13" s="306"/>
      <c r="AE13" s="307"/>
      <c r="AF13" s="438"/>
      <c r="AG13" s="232"/>
      <c r="AH13" s="306"/>
      <c r="AI13" s="306"/>
      <c r="AJ13" s="306"/>
      <c r="AK13" s="307"/>
      <c r="AL13" s="437"/>
      <c r="AN13" s="306"/>
      <c r="AO13" s="306"/>
      <c r="AP13" s="306"/>
      <c r="AQ13" s="307"/>
      <c r="AR13" s="437"/>
      <c r="AT13" s="306"/>
      <c r="AU13" s="306"/>
      <c r="AV13" s="306"/>
      <c r="AW13" s="307"/>
      <c r="AX13" s="437"/>
    </row>
    <row r="14" spans="1:50" s="233" customFormat="1" ht="18" customHeight="1" x14ac:dyDescent="0.15">
      <c r="A14" s="225"/>
      <c r="B14" s="234" t="s">
        <v>41</v>
      </c>
      <c r="C14" s="227"/>
      <c r="D14" s="406">
        <f t="shared" si="2"/>
        <v>1128908</v>
      </c>
      <c r="E14" s="187">
        <f t="shared" si="0"/>
        <v>2.4161729410238815</v>
      </c>
      <c r="F14" s="227"/>
      <c r="G14" s="235">
        <f>'3solcasaad'!G14</f>
        <v>954069</v>
      </c>
      <c r="H14" s="571">
        <f t="shared" si="3"/>
        <v>2.5230022856906213</v>
      </c>
      <c r="I14" s="227"/>
      <c r="J14" s="235">
        <f>'3solcasaad'!J14</f>
        <v>125636</v>
      </c>
      <c r="K14" s="571">
        <f t="shared" si="4"/>
        <v>2.0812529528426476</v>
      </c>
      <c r="L14" s="227"/>
      <c r="M14" s="235">
        <f>'3solcasaad'!M14</f>
        <v>49203</v>
      </c>
      <c r="N14" s="571">
        <f t="shared" si="1"/>
        <v>1.7134380022252442</v>
      </c>
      <c r="O14" s="227"/>
      <c r="P14" s="237" t="e">
        <f t="shared" si="5"/>
        <v>#REF!</v>
      </c>
      <c r="Q14" s="238" t="e">
        <f t="shared" si="6"/>
        <v>#REF!</v>
      </c>
      <c r="R14" s="227"/>
      <c r="S14" s="235" t="e">
        <f>GETPIVOTDATA("Cuenta número de expedientes",#REF!,"CCAA",$B14,"TramoEdad",S$1)</f>
        <v>#REF!</v>
      </c>
      <c r="T14" s="236" t="e">
        <f t="shared" si="7"/>
        <v>#REF!</v>
      </c>
      <c r="U14" s="227"/>
      <c r="V14" s="235" t="e">
        <f>GETPIVOTDATA("Cuenta número de expedientes",#REF!,"CCAA",$B14,"TramoEdad",V$1)</f>
        <v>#REF!</v>
      </c>
      <c r="W14" s="236" t="e">
        <f t="shared" si="8"/>
        <v>#REF!</v>
      </c>
      <c r="X14" s="227"/>
      <c r="Y14" s="235" t="e">
        <f>GETPIVOTDATA("Cuenta número de expedientes",#REF!,"CCAA",$B14,"TramoEdad",Y$1)</f>
        <v>#REF!</v>
      </c>
      <c r="Z14" s="236" t="e">
        <f t="shared" si="9"/>
        <v>#REF!</v>
      </c>
      <c r="AA14" s="576"/>
      <c r="AB14" s="306"/>
      <c r="AC14" s="306"/>
      <c r="AD14" s="306"/>
      <c r="AE14" s="307"/>
      <c r="AF14" s="437"/>
      <c r="AG14" s="232"/>
      <c r="AH14" s="306"/>
      <c r="AI14" s="306"/>
      <c r="AJ14" s="306"/>
      <c r="AK14" s="307"/>
      <c r="AL14" s="437"/>
      <c r="AN14" s="306"/>
      <c r="AO14" s="306"/>
      <c r="AP14" s="306"/>
      <c r="AQ14" s="307"/>
      <c r="AR14" s="437"/>
      <c r="AT14" s="306"/>
      <c r="AU14" s="306"/>
      <c r="AV14" s="306"/>
      <c r="AW14" s="307"/>
      <c r="AX14" s="437"/>
    </row>
    <row r="15" spans="1:50" s="233" customFormat="1" ht="18" customHeight="1" x14ac:dyDescent="0.15">
      <c r="A15" s="225"/>
      <c r="B15" s="234" t="s">
        <v>9</v>
      </c>
      <c r="C15" s="227"/>
      <c r="D15" s="406">
        <f t="shared" si="2"/>
        <v>2127685</v>
      </c>
      <c r="E15" s="187">
        <f t="shared" si="0"/>
        <v>4.5538298284912475</v>
      </c>
      <c r="F15" s="227"/>
      <c r="G15" s="235">
        <f>'3solcasaad'!G15</f>
        <v>1796155</v>
      </c>
      <c r="H15" s="571">
        <f t="shared" si="3"/>
        <v>4.7498694229187182</v>
      </c>
      <c r="I15" s="227"/>
      <c r="J15" s="235">
        <f>'3solcasaad'!J15</f>
        <v>243113</v>
      </c>
      <c r="K15" s="571">
        <f t="shared" si="4"/>
        <v>4.0273460562612193</v>
      </c>
      <c r="L15" s="227"/>
      <c r="M15" s="235">
        <f>'3solcasaad'!M15</f>
        <v>88417</v>
      </c>
      <c r="N15" s="571">
        <f t="shared" si="1"/>
        <v>3.0790205443316343</v>
      </c>
      <c r="O15" s="227"/>
      <c r="P15" s="237" t="e">
        <f t="shared" si="5"/>
        <v>#REF!</v>
      </c>
      <c r="Q15" s="238" t="e">
        <f t="shared" si="6"/>
        <v>#REF!</v>
      </c>
      <c r="R15" s="227"/>
      <c r="S15" s="235" t="e">
        <f>GETPIVOTDATA("Cuenta número de expedientes",#REF!,"CCAA",$B15,"TramoEdad",S$1)</f>
        <v>#REF!</v>
      </c>
      <c r="T15" s="236" t="e">
        <f t="shared" si="7"/>
        <v>#REF!</v>
      </c>
      <c r="U15" s="227"/>
      <c r="V15" s="235" t="e">
        <f>GETPIVOTDATA("Cuenta número de expedientes",#REF!,"CCAA",$B15,"TramoEdad",V$1)</f>
        <v>#REF!</v>
      </c>
      <c r="W15" s="236" t="e">
        <f t="shared" si="8"/>
        <v>#REF!</v>
      </c>
      <c r="X15" s="227"/>
      <c r="Y15" s="235" t="e">
        <f>GETPIVOTDATA("Cuenta número de expedientes",#REF!,"CCAA",$B15,"TramoEdad",Y$1)</f>
        <v>#REF!</v>
      </c>
      <c r="Z15" s="236" t="e">
        <f t="shared" si="9"/>
        <v>#REF!</v>
      </c>
      <c r="AA15" s="576"/>
      <c r="AB15" s="306"/>
      <c r="AC15" s="306"/>
      <c r="AD15" s="306"/>
      <c r="AE15" s="307"/>
      <c r="AF15" s="437"/>
      <c r="AG15" s="232"/>
      <c r="AH15" s="306"/>
      <c r="AI15" s="306"/>
      <c r="AJ15" s="306"/>
      <c r="AK15" s="307"/>
      <c r="AL15" s="437"/>
      <c r="AN15" s="306"/>
      <c r="AO15" s="306"/>
      <c r="AP15" s="306"/>
      <c r="AQ15" s="307"/>
      <c r="AR15" s="437"/>
      <c r="AT15" s="306"/>
      <c r="AU15" s="306"/>
      <c r="AV15" s="306"/>
      <c r="AW15" s="307"/>
      <c r="AX15" s="437"/>
    </row>
    <row r="16" spans="1:50" s="233" customFormat="1" ht="18" customHeight="1" x14ac:dyDescent="0.15">
      <c r="A16" s="225"/>
      <c r="B16" s="234" t="s">
        <v>8</v>
      </c>
      <c r="C16" s="227"/>
      <c r="D16" s="407">
        <f t="shared" si="2"/>
        <v>580229</v>
      </c>
      <c r="E16" s="187">
        <f t="shared" si="0"/>
        <v>1.2418492998520214</v>
      </c>
      <c r="F16" s="227"/>
      <c r="G16" s="239">
        <f>'3solcasaad'!G16</f>
        <v>455643</v>
      </c>
      <c r="H16" s="571">
        <f t="shared" si="3"/>
        <v>1.2049320651430158</v>
      </c>
      <c r="I16" s="227"/>
      <c r="J16" s="239">
        <f>'3solcasaad'!J16</f>
        <v>82278</v>
      </c>
      <c r="K16" s="571">
        <f t="shared" si="4"/>
        <v>1.3629957214014083</v>
      </c>
      <c r="L16" s="227"/>
      <c r="M16" s="239">
        <f>'3solcasaad'!M16</f>
        <v>42308</v>
      </c>
      <c r="N16" s="571">
        <f t="shared" si="1"/>
        <v>1.4733275409659092</v>
      </c>
      <c r="O16" s="227"/>
      <c r="P16" s="239" t="e">
        <f t="shared" si="5"/>
        <v>#REF!</v>
      </c>
      <c r="Q16" s="238" t="e">
        <f t="shared" si="6"/>
        <v>#REF!</v>
      </c>
      <c r="R16" s="227"/>
      <c r="S16" s="239" t="e">
        <f>GETPIVOTDATA("Cuenta número de expedientes",#REF!,"CCAA",$B16,"TramoEdad",S$1)</f>
        <v>#REF!</v>
      </c>
      <c r="T16" s="236" t="e">
        <f t="shared" si="7"/>
        <v>#REF!</v>
      </c>
      <c r="U16" s="227"/>
      <c r="V16" s="239" t="e">
        <f>GETPIVOTDATA("Cuenta número de expedientes",#REF!,"CCAA",$B16,"TramoEdad",V$1)</f>
        <v>#REF!</v>
      </c>
      <c r="W16" s="236" t="e">
        <f t="shared" si="8"/>
        <v>#REF!</v>
      </c>
      <c r="X16" s="227"/>
      <c r="Y16" s="239" t="e">
        <f>GETPIVOTDATA("Cuenta número de expedientes",#REF!,"CCAA",$B16,"TramoEdad",Y$1)</f>
        <v>#REF!</v>
      </c>
      <c r="Z16" s="236" t="e">
        <f t="shared" si="9"/>
        <v>#REF!</v>
      </c>
      <c r="AA16" s="576"/>
      <c r="AB16" s="306"/>
      <c r="AC16" s="306"/>
      <c r="AD16" s="306"/>
      <c r="AE16" s="307"/>
      <c r="AF16" s="437"/>
      <c r="AG16" s="232"/>
      <c r="AH16" s="306"/>
      <c r="AI16" s="306"/>
      <c r="AJ16" s="306"/>
      <c r="AK16" s="307"/>
      <c r="AL16" s="437"/>
      <c r="AN16" s="306"/>
      <c r="AO16" s="306"/>
      <c r="AP16" s="306"/>
      <c r="AQ16" s="307"/>
      <c r="AR16" s="437"/>
      <c r="AT16" s="306"/>
      <c r="AU16" s="306"/>
      <c r="AV16" s="306"/>
      <c r="AW16" s="307"/>
      <c r="AX16" s="437"/>
    </row>
    <row r="17" spans="1:50" s="233" customFormat="1" ht="18" customHeight="1" x14ac:dyDescent="0.15">
      <c r="A17" s="225"/>
      <c r="B17" s="234" t="s">
        <v>7</v>
      </c>
      <c r="C17" s="227"/>
      <c r="D17" s="406">
        <f t="shared" si="2"/>
        <v>2409164</v>
      </c>
      <c r="E17" s="187">
        <f t="shared" si="0"/>
        <v>5.1562721384637706</v>
      </c>
      <c r="F17" s="227"/>
      <c r="G17" s="235">
        <f>'3solcasaad'!G17</f>
        <v>1805325</v>
      </c>
      <c r="H17" s="571">
        <f t="shared" si="3"/>
        <v>4.7741191689641118</v>
      </c>
      <c r="I17" s="227"/>
      <c r="J17" s="235">
        <f>'3solcasaad'!J17</f>
        <v>372394</v>
      </c>
      <c r="K17" s="571">
        <f t="shared" si="4"/>
        <v>6.1689811210233119</v>
      </c>
      <c r="L17" s="227"/>
      <c r="M17" s="235">
        <f>'3solcasaad'!M17</f>
        <v>231445</v>
      </c>
      <c r="N17" s="571">
        <f t="shared" si="1"/>
        <v>8.0598064838530501</v>
      </c>
      <c r="O17" s="227"/>
      <c r="P17" s="237" t="e">
        <f t="shared" si="5"/>
        <v>#REF!</v>
      </c>
      <c r="Q17" s="238" t="e">
        <f>P17*100/D17</f>
        <v>#REF!</v>
      </c>
      <c r="R17" s="227"/>
      <c r="S17" s="235" t="e">
        <f>GETPIVOTDATA("Cuenta número de expedientes",#REF!,"CCAA",$B17,"TramoEdad",S$1)</f>
        <v>#REF!</v>
      </c>
      <c r="T17" s="236" t="e">
        <f>S17*100/G17</f>
        <v>#REF!</v>
      </c>
      <c r="U17" s="227"/>
      <c r="V17" s="235" t="e">
        <f>GETPIVOTDATA("Cuenta número de expedientes",#REF!,"CCAA",$B17,"TramoEdad",V$1)</f>
        <v>#REF!</v>
      </c>
      <c r="W17" s="236" t="e">
        <f>V17*100/J17</f>
        <v>#REF!</v>
      </c>
      <c r="X17" s="227"/>
      <c r="Y17" s="235" t="e">
        <f>GETPIVOTDATA("Cuenta número de expedientes",#REF!,"CCAA",$B17,"TramoEdad",Y$1)</f>
        <v>#REF!</v>
      </c>
      <c r="Z17" s="236" t="e">
        <f>Y17*100/M17</f>
        <v>#REF!</v>
      </c>
      <c r="AA17" s="576"/>
      <c r="AB17" s="306"/>
      <c r="AC17" s="306"/>
      <c r="AD17" s="306"/>
      <c r="AE17" s="307"/>
      <c r="AF17" s="437"/>
      <c r="AG17" s="232"/>
      <c r="AH17" s="306"/>
      <c r="AI17" s="306"/>
      <c r="AJ17" s="306"/>
      <c r="AK17" s="307"/>
      <c r="AL17" s="437"/>
      <c r="AN17" s="306"/>
      <c r="AO17" s="306"/>
      <c r="AP17" s="306"/>
      <c r="AQ17" s="307"/>
      <c r="AR17" s="437"/>
      <c r="AT17" s="306"/>
      <c r="AU17" s="306"/>
      <c r="AV17" s="306"/>
      <c r="AW17" s="307"/>
      <c r="AX17" s="437"/>
    </row>
    <row r="18" spans="1:50" s="233" customFormat="1" ht="18" customHeight="1" x14ac:dyDescent="0.15">
      <c r="A18" s="225"/>
      <c r="B18" s="234" t="s">
        <v>43</v>
      </c>
      <c r="C18" s="227"/>
      <c r="D18" s="406">
        <f t="shared" si="2"/>
        <v>2026807</v>
      </c>
      <c r="E18" s="187">
        <f t="shared" si="0"/>
        <v>4.3379232232190672</v>
      </c>
      <c r="F18" s="227"/>
      <c r="G18" s="235">
        <f>'3solcasaad'!G18</f>
        <v>1644219</v>
      </c>
      <c r="H18" s="571">
        <f t="shared" si="3"/>
        <v>4.3480799556174112</v>
      </c>
      <c r="I18" s="227"/>
      <c r="J18" s="235">
        <f>'3solcasaad'!J18</f>
        <v>241609</v>
      </c>
      <c r="K18" s="571">
        <f t="shared" si="4"/>
        <v>4.0024311875844436</v>
      </c>
      <c r="L18" s="227"/>
      <c r="M18" s="235">
        <f>'3solcasaad'!M18</f>
        <v>140979</v>
      </c>
      <c r="N18" s="571">
        <f t="shared" si="1"/>
        <v>4.9094318662624774</v>
      </c>
      <c r="O18" s="227"/>
      <c r="P18" s="237" t="e">
        <f t="shared" si="5"/>
        <v>#REF!</v>
      </c>
      <c r="Q18" s="238" t="e">
        <f t="shared" si="6"/>
        <v>#REF!</v>
      </c>
      <c r="R18" s="227"/>
      <c r="S18" s="235" t="e">
        <f>GETPIVOTDATA("Cuenta número de expedientes",#REF!,"CCAA",$B18,"TramoEdad",S$1)</f>
        <v>#REF!</v>
      </c>
      <c r="T18" s="236" t="e">
        <f t="shared" si="7"/>
        <v>#REF!</v>
      </c>
      <c r="U18" s="227"/>
      <c r="V18" s="235" t="e">
        <f>GETPIVOTDATA("Cuenta número de expedientes",#REF!,"CCAA",$B18,"TramoEdad",V$1)</f>
        <v>#REF!</v>
      </c>
      <c r="W18" s="236" t="e">
        <f t="shared" si="8"/>
        <v>#REF!</v>
      </c>
      <c r="X18" s="227"/>
      <c r="Y18" s="235" t="e">
        <f>GETPIVOTDATA("Cuenta número de expedientes",#REF!,"CCAA",$B18,"TramoEdad",Y$1)</f>
        <v>#REF!</v>
      </c>
      <c r="Z18" s="236" t="e">
        <f t="shared" si="9"/>
        <v>#REF!</v>
      </c>
      <c r="AA18" s="576"/>
      <c r="AB18" s="306"/>
      <c r="AC18" s="306"/>
      <c r="AD18" s="306"/>
      <c r="AE18" s="307"/>
      <c r="AF18" s="437"/>
      <c r="AG18" s="232"/>
      <c r="AH18" s="306"/>
      <c r="AI18" s="306"/>
      <c r="AJ18" s="306"/>
      <c r="AK18" s="307"/>
      <c r="AL18" s="437"/>
      <c r="AN18" s="306"/>
      <c r="AO18" s="306"/>
      <c r="AP18" s="306"/>
      <c r="AQ18" s="307"/>
      <c r="AR18" s="437"/>
      <c r="AT18" s="306"/>
      <c r="AU18" s="306"/>
      <c r="AV18" s="306"/>
      <c r="AW18" s="307"/>
      <c r="AX18" s="437"/>
    </row>
    <row r="19" spans="1:50" s="233" customFormat="1" ht="18" customHeight="1" x14ac:dyDescent="0.15">
      <c r="A19" s="225"/>
      <c r="B19" s="234" t="s">
        <v>44</v>
      </c>
      <c r="C19" s="227"/>
      <c r="D19" s="406">
        <f t="shared" si="2"/>
        <v>7600065</v>
      </c>
      <c r="E19" s="187">
        <f t="shared" si="0"/>
        <v>16.266224885484615</v>
      </c>
      <c r="F19" s="227"/>
      <c r="G19" s="235">
        <f>'3solcasaad'!G19</f>
        <v>6178644</v>
      </c>
      <c r="H19" s="571">
        <f t="shared" si="3"/>
        <v>16.339209149934277</v>
      </c>
      <c r="I19" s="227"/>
      <c r="J19" s="235">
        <f>'3solcasaad'!J19</f>
        <v>960955</v>
      </c>
      <c r="K19" s="571">
        <f t="shared" si="4"/>
        <v>15.918927945007054</v>
      </c>
      <c r="L19" s="227"/>
      <c r="M19" s="235">
        <f>'3solcasaad'!M19</f>
        <v>460466</v>
      </c>
      <c r="N19" s="571">
        <f t="shared" si="1"/>
        <v>16.035199949853652</v>
      </c>
      <c r="O19" s="227"/>
      <c r="P19" s="237" t="e">
        <f t="shared" si="5"/>
        <v>#REF!</v>
      </c>
      <c r="Q19" s="238" t="e">
        <f t="shared" si="6"/>
        <v>#REF!</v>
      </c>
      <c r="R19" s="227"/>
      <c r="S19" s="235" t="e">
        <f>GETPIVOTDATA("Cuenta número de expedientes",#REF!,"CCAA",$B19,"TramoEdad",S$1)</f>
        <v>#REF!</v>
      </c>
      <c r="T19" s="236" t="e">
        <f t="shared" si="7"/>
        <v>#REF!</v>
      </c>
      <c r="U19" s="227"/>
      <c r="V19" s="235" t="e">
        <f>GETPIVOTDATA("Cuenta número de expedientes",#REF!,"CCAA",$B19,"TramoEdad",V$1)</f>
        <v>#REF!</v>
      </c>
      <c r="W19" s="236" t="e">
        <f t="shared" si="8"/>
        <v>#REF!</v>
      </c>
      <c r="X19" s="227"/>
      <c r="Y19" s="235" t="e">
        <f>GETPIVOTDATA("Cuenta número de expedientes",#REF!,"CCAA",$B19,"TramoEdad",Y$1)</f>
        <v>#REF!</v>
      </c>
      <c r="Z19" s="236" t="e">
        <f t="shared" si="9"/>
        <v>#REF!</v>
      </c>
      <c r="AA19" s="576"/>
      <c r="AB19" s="306"/>
      <c r="AC19" s="306"/>
      <c r="AD19" s="306"/>
      <c r="AE19" s="307"/>
      <c r="AF19" s="437"/>
      <c r="AG19" s="232"/>
      <c r="AH19" s="306"/>
      <c r="AI19" s="306"/>
      <c r="AJ19" s="306"/>
      <c r="AK19" s="307"/>
      <c r="AL19" s="437"/>
      <c r="AN19" s="306"/>
      <c r="AO19" s="306"/>
      <c r="AP19" s="306"/>
      <c r="AQ19" s="307"/>
      <c r="AR19" s="437"/>
      <c r="AT19" s="306"/>
      <c r="AU19" s="306"/>
      <c r="AV19" s="306"/>
      <c r="AW19" s="307"/>
      <c r="AX19" s="437"/>
    </row>
    <row r="20" spans="1:50" s="233" customFormat="1" ht="18" customHeight="1" x14ac:dyDescent="0.15">
      <c r="A20" s="225"/>
      <c r="B20" s="234" t="s">
        <v>6</v>
      </c>
      <c r="C20" s="227"/>
      <c r="D20" s="406">
        <f t="shared" si="2"/>
        <v>4963703</v>
      </c>
      <c r="E20" s="187">
        <f t="shared" si="0"/>
        <v>10.623686674094845</v>
      </c>
      <c r="F20" s="227"/>
      <c r="G20" s="235">
        <f>'3solcasaad'!G20</f>
        <v>4017065</v>
      </c>
      <c r="H20" s="571">
        <f t="shared" si="3"/>
        <v>10.622988669339216</v>
      </c>
      <c r="I20" s="227"/>
      <c r="J20" s="235">
        <f>'3solcasaad'!J20</f>
        <v>669229</v>
      </c>
      <c r="K20" s="571">
        <f t="shared" si="4"/>
        <v>11.086271708570251</v>
      </c>
      <c r="L20" s="227"/>
      <c r="M20" s="235">
        <f>'3solcasaad'!M20</f>
        <v>277409</v>
      </c>
      <c r="N20" s="571">
        <f t="shared" si="1"/>
        <v>9.660450028642618</v>
      </c>
      <c r="O20" s="227"/>
      <c r="P20" s="237" t="e">
        <f t="shared" si="5"/>
        <v>#REF!</v>
      </c>
      <c r="Q20" s="238" t="e">
        <f t="shared" si="6"/>
        <v>#REF!</v>
      </c>
      <c r="R20" s="227"/>
      <c r="S20" s="235" t="e">
        <f>GETPIVOTDATA("Cuenta número de expedientes",#REF!,"CCAA",$B20,"TramoEdad",S$1)</f>
        <v>#REF!</v>
      </c>
      <c r="T20" s="236" t="e">
        <f t="shared" si="7"/>
        <v>#REF!</v>
      </c>
      <c r="U20" s="227"/>
      <c r="V20" s="235" t="e">
        <f>GETPIVOTDATA("Cuenta número de expedientes",#REF!,"CCAA",$B20,"TramoEdad",V$1)</f>
        <v>#REF!</v>
      </c>
      <c r="W20" s="236" t="e">
        <f t="shared" si="8"/>
        <v>#REF!</v>
      </c>
      <c r="X20" s="227"/>
      <c r="Y20" s="235" t="e">
        <f>GETPIVOTDATA("Cuenta número de expedientes",#REF!,"CCAA",$B20,"TramoEdad",Y$1)</f>
        <v>#REF!</v>
      </c>
      <c r="Z20" s="236" t="e">
        <f t="shared" si="9"/>
        <v>#REF!</v>
      </c>
      <c r="AA20" s="576"/>
      <c r="AB20" s="306"/>
      <c r="AC20" s="306"/>
      <c r="AD20" s="306"/>
      <c r="AE20" s="307"/>
      <c r="AF20" s="438"/>
      <c r="AG20" s="232"/>
      <c r="AH20" s="306"/>
      <c r="AI20" s="306"/>
      <c r="AJ20" s="306"/>
      <c r="AK20" s="307"/>
      <c r="AL20" s="437"/>
      <c r="AN20" s="306"/>
      <c r="AO20" s="306"/>
      <c r="AP20" s="306"/>
      <c r="AQ20" s="307"/>
      <c r="AR20" s="437"/>
      <c r="AT20" s="306"/>
      <c r="AU20" s="306"/>
      <c r="AV20" s="306"/>
      <c r="AW20" s="307"/>
      <c r="AX20" s="437"/>
    </row>
    <row r="21" spans="1:50" s="233" customFormat="1" ht="18" customHeight="1" x14ac:dyDescent="0.15">
      <c r="A21" s="225"/>
      <c r="B21" s="234" t="s">
        <v>5</v>
      </c>
      <c r="C21" s="227"/>
      <c r="D21" s="406">
        <f t="shared" si="2"/>
        <v>1072863</v>
      </c>
      <c r="E21" s="187">
        <f t="shared" si="0"/>
        <v>2.2962212598597094</v>
      </c>
      <c r="F21" s="227"/>
      <c r="G21" s="235">
        <f>'3solcasaad'!G21</f>
        <v>853665</v>
      </c>
      <c r="H21" s="571">
        <f t="shared" si="3"/>
        <v>2.2574873999826894</v>
      </c>
      <c r="I21" s="227"/>
      <c r="J21" s="235">
        <f>'3solcasaad'!J21</f>
        <v>141083</v>
      </c>
      <c r="K21" s="571">
        <f t="shared" si="4"/>
        <v>2.3371438946313097</v>
      </c>
      <c r="L21" s="227"/>
      <c r="M21" s="235">
        <f>'3solcasaad'!M21</f>
        <v>78115</v>
      </c>
      <c r="N21" s="571">
        <f t="shared" si="1"/>
        <v>2.720265218458731</v>
      </c>
      <c r="O21" s="227"/>
      <c r="P21" s="237" t="e">
        <f t="shared" si="5"/>
        <v>#REF!</v>
      </c>
      <c r="Q21" s="238" t="e">
        <f t="shared" si="6"/>
        <v>#REF!</v>
      </c>
      <c r="R21" s="227"/>
      <c r="S21" s="235" t="e">
        <f>GETPIVOTDATA("Cuenta número de expedientes",#REF!,"CCAA",$B21,"TramoEdad",S$1)</f>
        <v>#REF!</v>
      </c>
      <c r="T21" s="236" t="e">
        <f t="shared" si="7"/>
        <v>#REF!</v>
      </c>
      <c r="U21" s="227"/>
      <c r="V21" s="235" t="e">
        <f>GETPIVOTDATA("Cuenta número de expedientes",#REF!,"CCAA",$B21,"TramoEdad",V$1)</f>
        <v>#REF!</v>
      </c>
      <c r="W21" s="236" t="e">
        <f t="shared" si="8"/>
        <v>#REF!</v>
      </c>
      <c r="X21" s="227"/>
      <c r="Y21" s="235" t="e">
        <f>GETPIVOTDATA("Cuenta número de expedientes",#REF!,"CCAA",$B21,"TramoEdad",Y$1)</f>
        <v>#REF!</v>
      </c>
      <c r="Z21" s="236" t="e">
        <f t="shared" si="9"/>
        <v>#REF!</v>
      </c>
      <c r="AA21" s="576"/>
      <c r="AB21" s="306"/>
      <c r="AC21" s="306"/>
      <c r="AD21" s="306"/>
      <c r="AE21" s="307"/>
      <c r="AF21" s="437"/>
      <c r="AG21" s="232"/>
      <c r="AH21" s="306"/>
      <c r="AI21" s="306"/>
      <c r="AJ21" s="306"/>
      <c r="AK21" s="307"/>
      <c r="AL21" s="437"/>
      <c r="AN21" s="306"/>
      <c r="AO21" s="306"/>
      <c r="AP21" s="306"/>
      <c r="AQ21" s="307"/>
      <c r="AR21" s="437"/>
      <c r="AT21" s="306"/>
      <c r="AU21" s="306"/>
      <c r="AV21" s="306"/>
      <c r="AW21" s="307"/>
      <c r="AX21" s="437"/>
    </row>
    <row r="22" spans="1:50" s="233" customFormat="1" ht="18" customHeight="1" x14ac:dyDescent="0.15">
      <c r="A22" s="225"/>
      <c r="B22" s="234" t="s">
        <v>38</v>
      </c>
      <c r="C22" s="227"/>
      <c r="D22" s="406">
        <f t="shared" si="2"/>
        <v>2701743</v>
      </c>
      <c r="E22" s="187">
        <f t="shared" si="0"/>
        <v>5.7824714947548292</v>
      </c>
      <c r="F22" s="227"/>
      <c r="G22" s="235">
        <f>'3solcasaad'!G22</f>
        <v>2028813</v>
      </c>
      <c r="H22" s="571">
        <f t="shared" si="3"/>
        <v>5.365125411515149</v>
      </c>
      <c r="I22" s="227"/>
      <c r="J22" s="235">
        <f>'3solcasaad'!J22</f>
        <v>434138</v>
      </c>
      <c r="K22" s="571">
        <f t="shared" si="4"/>
        <v>7.1918159957432684</v>
      </c>
      <c r="L22" s="227"/>
      <c r="M22" s="235">
        <f>'3solcasaad'!M22</f>
        <v>238792</v>
      </c>
      <c r="N22" s="571">
        <f t="shared" si="1"/>
        <v>8.3156573263290952</v>
      </c>
      <c r="O22" s="227"/>
      <c r="P22" s="237" t="e">
        <f t="shared" si="5"/>
        <v>#REF!</v>
      </c>
      <c r="Q22" s="238" t="e">
        <f t="shared" si="6"/>
        <v>#REF!</v>
      </c>
      <c r="R22" s="227"/>
      <c r="S22" s="235" t="e">
        <f>GETPIVOTDATA("Cuenta número de expedientes",#REF!,"CCAA",$B22,"TramoEdad",S$1)</f>
        <v>#REF!</v>
      </c>
      <c r="T22" s="236" t="e">
        <f t="shared" si="7"/>
        <v>#REF!</v>
      </c>
      <c r="U22" s="227"/>
      <c r="V22" s="235" t="e">
        <f>GETPIVOTDATA("Cuenta número de expedientes",#REF!,"CCAA",$B22,"TramoEdad",V$1)</f>
        <v>#REF!</v>
      </c>
      <c r="W22" s="236" t="e">
        <f t="shared" si="8"/>
        <v>#REF!</v>
      </c>
      <c r="X22" s="227"/>
      <c r="Y22" s="235" t="e">
        <f>GETPIVOTDATA("Cuenta número de expedientes",#REF!,"CCAA",$B22,"TramoEdad",Y$1)</f>
        <v>#REF!</v>
      </c>
      <c r="Z22" s="236" t="e">
        <f t="shared" si="9"/>
        <v>#REF!</v>
      </c>
      <c r="AA22" s="576"/>
      <c r="AB22" s="306"/>
      <c r="AC22" s="306"/>
      <c r="AD22" s="306"/>
      <c r="AE22" s="307"/>
      <c r="AF22" s="437"/>
      <c r="AG22" s="232"/>
      <c r="AH22" s="306"/>
      <c r="AI22" s="306"/>
      <c r="AJ22" s="306"/>
      <c r="AK22" s="307"/>
      <c r="AL22" s="437"/>
      <c r="AN22" s="306"/>
      <c r="AO22" s="306"/>
      <c r="AP22" s="306"/>
      <c r="AQ22" s="307"/>
      <c r="AR22" s="437"/>
      <c r="AT22" s="306"/>
      <c r="AU22" s="306"/>
      <c r="AV22" s="306"/>
      <c r="AW22" s="307"/>
      <c r="AX22" s="437"/>
    </row>
    <row r="23" spans="1:50" s="233" customFormat="1" ht="18" customHeight="1" x14ac:dyDescent="0.15">
      <c r="A23" s="225"/>
      <c r="B23" s="234" t="s">
        <v>45</v>
      </c>
      <c r="C23" s="227"/>
      <c r="D23" s="406">
        <f t="shared" si="2"/>
        <v>6578079</v>
      </c>
      <c r="E23" s="187">
        <f t="shared" si="0"/>
        <v>14.078894368467079</v>
      </c>
      <c r="F23" s="227"/>
      <c r="G23" s="235">
        <f>'3solcasaad'!G23</f>
        <v>5423824</v>
      </c>
      <c r="H23" s="571">
        <f t="shared" si="3"/>
        <v>14.343113914385279</v>
      </c>
      <c r="I23" s="227"/>
      <c r="J23" s="235">
        <f>'3solcasaad'!J23</f>
        <v>793640</v>
      </c>
      <c r="K23" s="571">
        <f t="shared" si="4"/>
        <v>13.147231633401562</v>
      </c>
      <c r="L23" s="227"/>
      <c r="M23" s="235">
        <f>'3solcasaad'!M23</f>
        <v>360615</v>
      </c>
      <c r="N23" s="571">
        <f t="shared" si="1"/>
        <v>12.55800347890284</v>
      </c>
      <c r="O23" s="227"/>
      <c r="P23" s="237" t="e">
        <f t="shared" si="5"/>
        <v>#REF!</v>
      </c>
      <c r="Q23" s="238" t="e">
        <f t="shared" si="6"/>
        <v>#REF!</v>
      </c>
      <c r="R23" s="227"/>
      <c r="S23" s="235" t="e">
        <f>GETPIVOTDATA("Cuenta número de expedientes",#REF!,"CCAA",$B23,"TramoEdad",S$1)</f>
        <v>#REF!</v>
      </c>
      <c r="T23" s="236" t="e">
        <f t="shared" si="7"/>
        <v>#REF!</v>
      </c>
      <c r="U23" s="227"/>
      <c r="V23" s="235" t="e">
        <f>GETPIVOTDATA("Cuenta número de expedientes",#REF!,"CCAA",$B23,"TramoEdad",V$1)</f>
        <v>#REF!</v>
      </c>
      <c r="W23" s="236" t="e">
        <f t="shared" si="8"/>
        <v>#REF!</v>
      </c>
      <c r="X23" s="227"/>
      <c r="Y23" s="235" t="e">
        <f>GETPIVOTDATA("Cuenta número de expedientes",#REF!,"CCAA",$B23,"TramoEdad",Y$1)</f>
        <v>#REF!</v>
      </c>
      <c r="Z23" s="236" t="e">
        <f t="shared" si="9"/>
        <v>#REF!</v>
      </c>
      <c r="AA23" s="576"/>
      <c r="AB23" s="306"/>
      <c r="AC23" s="306"/>
      <c r="AD23" s="306"/>
      <c r="AE23" s="307"/>
      <c r="AF23" s="437"/>
      <c r="AG23" s="232"/>
      <c r="AH23" s="306"/>
      <c r="AI23" s="306"/>
      <c r="AJ23" s="306"/>
      <c r="AK23" s="307"/>
      <c r="AL23" s="437"/>
      <c r="AN23" s="306"/>
      <c r="AO23" s="306"/>
      <c r="AP23" s="306"/>
      <c r="AQ23" s="307"/>
      <c r="AR23" s="437"/>
      <c r="AT23" s="306"/>
      <c r="AU23" s="306"/>
      <c r="AV23" s="306"/>
      <c r="AW23" s="307"/>
      <c r="AX23" s="437"/>
    </row>
    <row r="24" spans="1:50" s="241" customFormat="1" ht="18" customHeight="1" x14ac:dyDescent="0.15">
      <c r="A24" s="240"/>
      <c r="B24" s="234" t="s">
        <v>46</v>
      </c>
      <c r="C24" s="227"/>
      <c r="D24" s="406">
        <f t="shared" si="2"/>
        <v>1478509</v>
      </c>
      <c r="E24" s="187">
        <f t="shared" si="0"/>
        <v>3.1644150266100319</v>
      </c>
      <c r="F24" s="227"/>
      <c r="G24" s="235">
        <f>'3solcasaad'!G24</f>
        <v>1249999</v>
      </c>
      <c r="H24" s="571">
        <f t="shared" si="3"/>
        <v>3.3055788775350536</v>
      </c>
      <c r="I24" s="227"/>
      <c r="J24" s="235">
        <f>'3solcasaad'!J24</f>
        <v>159024</v>
      </c>
      <c r="K24" s="571">
        <f t="shared" si="4"/>
        <v>2.6343497848773372</v>
      </c>
      <c r="L24" s="227"/>
      <c r="M24" s="235">
        <f>'3solcasaad'!M24</f>
        <v>69486</v>
      </c>
      <c r="N24" s="571">
        <f t="shared" si="1"/>
        <v>2.4197701973990067</v>
      </c>
      <c r="O24" s="227"/>
      <c r="P24" s="237" t="e">
        <f t="shared" si="5"/>
        <v>#REF!</v>
      </c>
      <c r="Q24" s="238" t="e">
        <f t="shared" si="6"/>
        <v>#REF!</v>
      </c>
      <c r="R24" s="227"/>
      <c r="S24" s="235" t="e">
        <f>GETPIVOTDATA("Cuenta número de expedientes",#REF!,"CCAA",$B24,"TramoEdad",S$1)</f>
        <v>#REF!</v>
      </c>
      <c r="T24" s="236" t="e">
        <f t="shared" si="7"/>
        <v>#REF!</v>
      </c>
      <c r="U24" s="227"/>
      <c r="V24" s="235" t="e">
        <f>GETPIVOTDATA("Cuenta número de expedientes",#REF!,"CCAA",$B24,"TramoEdad",V$1)</f>
        <v>#REF!</v>
      </c>
      <c r="W24" s="236" t="e">
        <f t="shared" si="8"/>
        <v>#REF!</v>
      </c>
      <c r="X24" s="227"/>
      <c r="Y24" s="235" t="e">
        <f>GETPIVOTDATA("Cuenta número de expedientes",#REF!,"CCAA",$B24,"TramoEdad",Y$1)</f>
        <v>#REF!</v>
      </c>
      <c r="Z24" s="236" t="e">
        <f t="shared" si="9"/>
        <v>#REF!</v>
      </c>
      <c r="AA24" s="576"/>
      <c r="AB24" s="306"/>
      <c r="AC24" s="306"/>
      <c r="AD24" s="306"/>
      <c r="AE24" s="307"/>
      <c r="AF24" s="437"/>
      <c r="AG24" s="232"/>
      <c r="AH24" s="306"/>
      <c r="AI24" s="306"/>
      <c r="AJ24" s="306"/>
      <c r="AK24" s="307"/>
      <c r="AL24" s="437"/>
      <c r="AN24" s="306"/>
      <c r="AO24" s="306"/>
      <c r="AP24" s="306"/>
      <c r="AQ24" s="307"/>
      <c r="AR24" s="437"/>
      <c r="AT24" s="306"/>
      <c r="AU24" s="306"/>
      <c r="AV24" s="306"/>
      <c r="AW24" s="307"/>
      <c r="AX24" s="437"/>
    </row>
    <row r="25" spans="1:50" s="233" customFormat="1" ht="18" customHeight="1" x14ac:dyDescent="0.15">
      <c r="B25" s="234" t="s">
        <v>47</v>
      </c>
      <c r="C25" s="227"/>
      <c r="D25" s="407">
        <f t="shared" si="2"/>
        <v>647554</v>
      </c>
      <c r="E25" s="187">
        <f t="shared" si="0"/>
        <v>1.385943276734489</v>
      </c>
      <c r="F25" s="227"/>
      <c r="G25" s="239">
        <f>'3solcasaad'!G25</f>
        <v>521118</v>
      </c>
      <c r="H25" s="571">
        <f t="shared" si="3"/>
        <v>1.3780784252653899</v>
      </c>
      <c r="I25" s="227"/>
      <c r="J25" s="239">
        <f>'3solcasaad'!J25</f>
        <v>84596</v>
      </c>
      <c r="K25" s="571">
        <f t="shared" si="4"/>
        <v>1.4013951001200022</v>
      </c>
      <c r="L25" s="227"/>
      <c r="M25" s="239">
        <f>'3solcasaad'!M25</f>
        <v>41840</v>
      </c>
      <c r="N25" s="571">
        <f t="shared" si="1"/>
        <v>1.4570299781132088</v>
      </c>
      <c r="O25" s="227"/>
      <c r="P25" s="242" t="e">
        <f t="shared" si="5"/>
        <v>#REF!</v>
      </c>
      <c r="Q25" s="238" t="e">
        <f t="shared" si="6"/>
        <v>#REF!</v>
      </c>
      <c r="R25" s="227"/>
      <c r="S25" s="239" t="e">
        <f>GETPIVOTDATA("Cuenta número de expedientes",#REF!,"CCAA",$B25,"TramoEdad",S$1)</f>
        <v>#REF!</v>
      </c>
      <c r="T25" s="236" t="e">
        <f t="shared" si="7"/>
        <v>#REF!</v>
      </c>
      <c r="U25" s="227"/>
      <c r="V25" s="239" t="e">
        <f>GETPIVOTDATA("Cuenta número de expedientes",#REF!,"CCAA",$B25,"TramoEdad",V$1)</f>
        <v>#REF!</v>
      </c>
      <c r="W25" s="236" t="e">
        <f t="shared" si="8"/>
        <v>#REF!</v>
      </c>
      <c r="X25" s="227"/>
      <c r="Y25" s="239" t="e">
        <f>GETPIVOTDATA("Cuenta número de expedientes",#REF!,"CCAA",$B25,"TramoEdad",Y$1)</f>
        <v>#REF!</v>
      </c>
      <c r="Z25" s="236" t="e">
        <f t="shared" si="9"/>
        <v>#REF!</v>
      </c>
      <c r="AA25" s="576"/>
      <c r="AB25" s="306"/>
      <c r="AC25" s="306"/>
      <c r="AD25" s="306"/>
      <c r="AE25" s="307"/>
      <c r="AF25" s="437"/>
      <c r="AG25" s="232"/>
      <c r="AH25" s="306"/>
      <c r="AI25" s="306"/>
      <c r="AJ25" s="306"/>
      <c r="AK25" s="307"/>
      <c r="AL25" s="437"/>
      <c r="AN25" s="306"/>
      <c r="AO25" s="306"/>
      <c r="AP25" s="306"/>
      <c r="AQ25" s="307"/>
      <c r="AR25" s="437"/>
      <c r="AT25" s="306"/>
      <c r="AU25" s="306"/>
      <c r="AV25" s="306"/>
      <c r="AW25" s="307"/>
      <c r="AX25" s="437"/>
    </row>
    <row r="26" spans="1:50" s="233" customFormat="1" ht="18" customHeight="1" x14ac:dyDescent="0.15">
      <c r="B26" s="234" t="s">
        <v>48</v>
      </c>
      <c r="C26" s="227"/>
      <c r="D26" s="407">
        <f t="shared" si="2"/>
        <v>2199088</v>
      </c>
      <c r="E26" s="187">
        <f t="shared" si="0"/>
        <v>4.7066518445527237</v>
      </c>
      <c r="F26" s="227"/>
      <c r="G26" s="239">
        <f>'3solcasaad'!G26</f>
        <v>1714987</v>
      </c>
      <c r="H26" s="571">
        <f t="shared" si="3"/>
        <v>4.5352234701365433</v>
      </c>
      <c r="I26" s="227"/>
      <c r="J26" s="239">
        <f>'3solcasaad'!J26</f>
        <v>324460</v>
      </c>
      <c r="K26" s="571">
        <f t="shared" si="4"/>
        <v>5.3749190763740122</v>
      </c>
      <c r="L26" s="227"/>
      <c r="M26" s="239">
        <f>'3solcasaad'!M26</f>
        <v>159641</v>
      </c>
      <c r="N26" s="571">
        <f t="shared" si="1"/>
        <v>5.5593145969400277</v>
      </c>
      <c r="O26" s="227"/>
      <c r="P26" s="242" t="e">
        <f t="shared" si="5"/>
        <v>#REF!</v>
      </c>
      <c r="Q26" s="238" t="e">
        <f t="shared" si="6"/>
        <v>#REF!</v>
      </c>
      <c r="R26" s="227"/>
      <c r="S26" s="239" t="e">
        <f>GETPIVOTDATA("Cuenta número de expedientes",#REF!,"CCAA",$B26,"TramoEdad",S$1)</f>
        <v>#REF!</v>
      </c>
      <c r="T26" s="236" t="e">
        <f t="shared" si="7"/>
        <v>#REF!</v>
      </c>
      <c r="U26" s="227"/>
      <c r="V26" s="239" t="e">
        <f>GETPIVOTDATA("Cuenta número de expedientes",#REF!,"CCAA",$B26,"TramoEdad",V$1)</f>
        <v>#REF!</v>
      </c>
      <c r="W26" s="236" t="e">
        <f t="shared" si="8"/>
        <v>#REF!</v>
      </c>
      <c r="X26" s="227"/>
      <c r="Y26" s="239" t="e">
        <f>GETPIVOTDATA("Cuenta número de expedientes",#REF!,"CCAA",$B26,"TramoEdad",Y$1)</f>
        <v>#REF!</v>
      </c>
      <c r="Z26" s="236" t="e">
        <f t="shared" si="9"/>
        <v>#REF!</v>
      </c>
      <c r="AA26" s="576"/>
      <c r="AB26" s="306"/>
      <c r="AC26" s="306"/>
      <c r="AD26" s="306"/>
      <c r="AE26" s="307"/>
      <c r="AF26" s="438"/>
      <c r="AG26" s="232"/>
      <c r="AH26" s="306"/>
      <c r="AI26" s="306"/>
      <c r="AJ26" s="306"/>
      <c r="AK26" s="307"/>
      <c r="AL26" s="437"/>
      <c r="AN26" s="306"/>
      <c r="AO26" s="306"/>
      <c r="AP26" s="306"/>
      <c r="AQ26" s="307"/>
      <c r="AR26" s="437"/>
      <c r="AT26" s="306"/>
      <c r="AU26" s="306"/>
      <c r="AV26" s="306"/>
      <c r="AW26" s="307"/>
      <c r="AX26" s="437"/>
    </row>
    <row r="27" spans="1:50" s="233" customFormat="1" ht="18" customHeight="1" x14ac:dyDescent="0.15">
      <c r="B27" s="234" t="s">
        <v>49</v>
      </c>
      <c r="C27" s="227"/>
      <c r="D27" s="407">
        <f t="shared" si="2"/>
        <v>315675</v>
      </c>
      <c r="E27" s="188">
        <f t="shared" si="0"/>
        <v>0.67563113482915682</v>
      </c>
      <c r="F27" s="227"/>
      <c r="G27" s="239">
        <f>'3solcasaad'!G27</f>
        <v>250290</v>
      </c>
      <c r="H27" s="572">
        <f t="shared" si="3"/>
        <v>0.66188319931315831</v>
      </c>
      <c r="I27" s="227"/>
      <c r="J27" s="239">
        <f>'3solcasaad'!J27</f>
        <v>42318</v>
      </c>
      <c r="K27" s="572">
        <f t="shared" si="4"/>
        <v>0.70102886480304327</v>
      </c>
      <c r="L27" s="227"/>
      <c r="M27" s="239">
        <f>'3solcasaad'!M27</f>
        <v>23067</v>
      </c>
      <c r="N27" s="572">
        <f t="shared" si="1"/>
        <v>0.80328179983597969</v>
      </c>
      <c r="O27" s="227"/>
      <c r="P27" s="242" t="e">
        <f t="shared" si="5"/>
        <v>#REF!</v>
      </c>
      <c r="Q27" s="244" t="e">
        <f t="shared" si="6"/>
        <v>#REF!</v>
      </c>
      <c r="R27" s="227"/>
      <c r="S27" s="239" t="e">
        <f>GETPIVOTDATA("Cuenta número de expedientes",#REF!,"CCAA",$B27,"TramoEdad",S$1)</f>
        <v>#REF!</v>
      </c>
      <c r="T27" s="243" t="e">
        <f t="shared" si="7"/>
        <v>#REF!</v>
      </c>
      <c r="U27" s="227"/>
      <c r="V27" s="239" t="e">
        <f>GETPIVOTDATA("Cuenta número de expedientes",#REF!,"CCAA",$B27,"TramoEdad",V$1)</f>
        <v>#REF!</v>
      </c>
      <c r="W27" s="243" t="e">
        <f t="shared" si="8"/>
        <v>#REF!</v>
      </c>
      <c r="X27" s="227"/>
      <c r="Y27" s="239" t="e">
        <f>GETPIVOTDATA("Cuenta número de expedientes",#REF!,"CCAA",$B27,"TramoEdad",Y$1)</f>
        <v>#REF!</v>
      </c>
      <c r="Z27" s="243" t="e">
        <f t="shared" si="9"/>
        <v>#REF!</v>
      </c>
      <c r="AA27" s="576"/>
      <c r="AB27" s="306"/>
      <c r="AC27" s="306"/>
      <c r="AD27" s="306"/>
      <c r="AE27" s="307"/>
      <c r="AF27" s="437"/>
      <c r="AG27" s="232"/>
      <c r="AH27" s="306"/>
      <c r="AI27" s="306"/>
      <c r="AJ27" s="306"/>
      <c r="AK27" s="307"/>
      <c r="AL27" s="437"/>
      <c r="AN27" s="306"/>
      <c r="AO27" s="306"/>
      <c r="AP27" s="306"/>
      <c r="AQ27" s="307"/>
      <c r="AR27" s="437"/>
      <c r="AT27" s="306"/>
      <c r="AU27" s="306"/>
      <c r="AV27" s="306"/>
      <c r="AW27" s="307"/>
      <c r="AX27" s="437"/>
    </row>
    <row r="28" spans="1:50" s="233" customFormat="1" ht="18" customHeight="1" x14ac:dyDescent="0.15">
      <c r="B28" s="245" t="s">
        <v>4</v>
      </c>
      <c r="C28" s="227"/>
      <c r="D28" s="408">
        <f t="shared" si="2"/>
        <v>171528</v>
      </c>
      <c r="E28" s="189">
        <f t="shared" si="0"/>
        <v>0.36711699467799358</v>
      </c>
      <c r="F28" s="227"/>
      <c r="G28" s="246">
        <f>'3solcasaad'!G28</f>
        <v>153112</v>
      </c>
      <c r="H28" s="573">
        <f t="shared" si="3"/>
        <v>0.40489935839720442</v>
      </c>
      <c r="I28" s="227"/>
      <c r="J28" s="246">
        <f>'3solcasaad'!J28</f>
        <v>13498</v>
      </c>
      <c r="K28" s="573">
        <f t="shared" si="4"/>
        <v>0.22360432007919748</v>
      </c>
      <c r="L28" s="227"/>
      <c r="M28" s="246">
        <f>'3solcasaad'!M28</f>
        <v>4918</v>
      </c>
      <c r="N28" s="573">
        <f t="shared" si="1"/>
        <v>0.17126370536235089</v>
      </c>
      <c r="O28" s="227"/>
      <c r="P28" s="248" t="e">
        <f t="shared" si="5"/>
        <v>#REF!</v>
      </c>
      <c r="Q28" s="249" t="e">
        <f t="shared" si="6"/>
        <v>#REF!</v>
      </c>
      <c r="R28" s="227"/>
      <c r="S28" s="246" t="e">
        <f>GETPIVOTDATA("Cuenta número de expedientes",#REF!,"CCAA","Ceuta","TramoEdad",S$1)+GETPIVOTDATA("Cuenta número de expedientes",#REF!,"CCAA","Melilla","TramoEdad",S$1)</f>
        <v>#REF!</v>
      </c>
      <c r="T28" s="247" t="e">
        <f t="shared" si="7"/>
        <v>#REF!</v>
      </c>
      <c r="U28" s="227"/>
      <c r="V28" s="246" t="e">
        <f>GETPIVOTDATA("Cuenta número de expedientes",#REF!,"CCAA","Ceuta","TramoEdad",V$1)+GETPIVOTDATA("Cuenta número de expedientes",#REF!,"CCAA","Melilla","TramoEdad",V$1)</f>
        <v>#REF!</v>
      </c>
      <c r="W28" s="247" t="e">
        <f t="shared" si="8"/>
        <v>#REF!</v>
      </c>
      <c r="X28" s="227"/>
      <c r="Y28" s="246" t="e">
        <f>GETPIVOTDATA("Cuenta número de expedientes",#REF!,"CCAA","Ceuta","TramoEdad",Y$1)+GETPIVOTDATA("Cuenta número de expedientes",#REF!,"CCAA","Melilla","TramoEdad",Y$1)</f>
        <v>#REF!</v>
      </c>
      <c r="Z28" s="247" t="e">
        <f t="shared" si="9"/>
        <v>#REF!</v>
      </c>
      <c r="AA28" s="576"/>
      <c r="AB28" s="306"/>
      <c r="AC28" s="306"/>
      <c r="AD28" s="306"/>
      <c r="AE28" s="307"/>
      <c r="AF28" s="437"/>
      <c r="AG28" s="232"/>
      <c r="AH28" s="306"/>
      <c r="AI28" s="306"/>
      <c r="AJ28" s="306"/>
      <c r="AK28" s="307"/>
      <c r="AL28" s="437"/>
      <c r="AN28" s="306"/>
      <c r="AO28" s="306"/>
      <c r="AP28" s="306"/>
      <c r="AQ28" s="307"/>
      <c r="AR28" s="437"/>
      <c r="AT28" s="306"/>
      <c r="AU28" s="306"/>
      <c r="AV28" s="306"/>
      <c r="AW28" s="307"/>
      <c r="AX28" s="437"/>
    </row>
    <row r="29" spans="1:50" s="224" customFormat="1" ht="3.75" customHeight="1" x14ac:dyDescent="0.15">
      <c r="A29" s="221"/>
      <c r="B29" s="222"/>
      <c r="C29" s="223"/>
      <c r="D29" s="222"/>
      <c r="E29" s="250"/>
      <c r="F29" s="223"/>
      <c r="G29" s="222"/>
      <c r="H29" s="574"/>
      <c r="I29" s="223"/>
      <c r="J29" s="222"/>
      <c r="K29" s="574"/>
      <c r="L29" s="223"/>
      <c r="M29" s="222"/>
      <c r="N29" s="574"/>
      <c r="O29" s="223"/>
      <c r="P29" s="222"/>
      <c r="Q29" s="251"/>
      <c r="R29" s="223"/>
      <c r="S29" s="222"/>
      <c r="T29" s="575"/>
      <c r="U29" s="223"/>
      <c r="V29" s="222"/>
      <c r="W29" s="574"/>
      <c r="X29" s="223"/>
      <c r="Y29" s="222"/>
      <c r="Z29" s="574"/>
      <c r="AA29" s="576"/>
      <c r="AB29" s="310"/>
      <c r="AC29" s="310"/>
      <c r="AD29" s="306"/>
      <c r="AE29" s="307"/>
      <c r="AF29" s="437"/>
      <c r="AG29" s="232"/>
      <c r="AH29" s="310"/>
      <c r="AI29" s="310"/>
      <c r="AJ29" s="306"/>
      <c r="AK29" s="307"/>
      <c r="AL29" s="437"/>
      <c r="AN29" s="310"/>
      <c r="AO29" s="310"/>
      <c r="AP29" s="306"/>
      <c r="AQ29" s="307"/>
      <c r="AR29" s="437"/>
      <c r="AT29" s="310"/>
      <c r="AU29" s="310"/>
      <c r="AV29" s="306"/>
      <c r="AW29" s="307"/>
      <c r="AX29" s="437"/>
    </row>
    <row r="30" spans="1:50" s="252" customFormat="1" ht="18" customHeight="1" x14ac:dyDescent="0.15">
      <c r="B30" s="253" t="s">
        <v>3</v>
      </c>
      <c r="C30" s="212"/>
      <c r="D30" s="254">
        <f>SUM(D11:D28)</f>
        <v>46722980</v>
      </c>
      <c r="E30" s="255">
        <f>SUM(E11:E28)</f>
        <v>100</v>
      </c>
      <c r="F30" s="212"/>
      <c r="G30" s="254">
        <f>SUM(G11:G28)</f>
        <v>37814829</v>
      </c>
      <c r="H30" s="505">
        <f>SUM(H11:H28)</f>
        <v>100</v>
      </c>
      <c r="I30" s="212"/>
      <c r="J30" s="254">
        <f>SUM(J11:J28)</f>
        <v>6036556</v>
      </c>
      <c r="K30" s="505">
        <f>SUM(K11:K28)</f>
        <v>100.00000000000001</v>
      </c>
      <c r="L30" s="212"/>
      <c r="M30" s="254">
        <f>SUM(M11:M28)</f>
        <v>2871595</v>
      </c>
      <c r="N30" s="505">
        <f>SUM(N11:N28)</f>
        <v>100</v>
      </c>
      <c r="O30" s="212"/>
      <c r="P30" s="254" t="e">
        <f>SUM(P11:P28)</f>
        <v>#REF!</v>
      </c>
      <c r="Q30" s="256" t="e">
        <f>P30*100/D30</f>
        <v>#REF!</v>
      </c>
      <c r="R30" s="212"/>
      <c r="S30" s="254" t="e">
        <f>SUM(S11:S28)</f>
        <v>#REF!</v>
      </c>
      <c r="T30" s="255" t="e">
        <f>S30*100/G30</f>
        <v>#REF!</v>
      </c>
      <c r="U30" s="212"/>
      <c r="V30" s="254" t="e">
        <f>SUM(V11:V28)</f>
        <v>#REF!</v>
      </c>
      <c r="W30" s="255" t="e">
        <f>V30*100/J30</f>
        <v>#REF!</v>
      </c>
      <c r="X30" s="212"/>
      <c r="Y30" s="254" t="e">
        <f>SUM(Y11:Y28)</f>
        <v>#REF!</v>
      </c>
      <c r="Z30" s="255" t="e">
        <f>Y30*100/M30</f>
        <v>#REF!</v>
      </c>
      <c r="AA30" s="576"/>
      <c r="AB30" s="306"/>
      <c r="AC30" s="306"/>
      <c r="AD30" s="310"/>
      <c r="AE30" s="310"/>
      <c r="AF30" s="439"/>
      <c r="AG30" s="440"/>
      <c r="AH30" s="306"/>
      <c r="AI30" s="306"/>
      <c r="AJ30" s="310"/>
      <c r="AK30" s="310"/>
      <c r="AL30" s="439"/>
      <c r="AN30" s="306"/>
      <c r="AO30" s="306"/>
      <c r="AP30" s="310"/>
      <c r="AQ30" s="310"/>
      <c r="AR30" s="439"/>
      <c r="AT30" s="306"/>
      <c r="AU30" s="306"/>
      <c r="AV30" s="310"/>
      <c r="AW30" s="310"/>
      <c r="AX30" s="439"/>
    </row>
    <row r="31" spans="1:50" s="257" customFormat="1" ht="5.25" customHeight="1" x14ac:dyDescent="0.2">
      <c r="B31" s="258" t="s">
        <v>42</v>
      </c>
      <c r="C31" s="259"/>
      <c r="D31" s="259"/>
      <c r="E31" s="259"/>
      <c r="F31" s="259"/>
      <c r="G31" s="259"/>
      <c r="H31" s="259"/>
      <c r="I31" s="259"/>
      <c r="O31" s="260"/>
      <c r="R31" s="259"/>
    </row>
    <row r="32" spans="1:50" s="252" customFormat="1" ht="5.25" customHeight="1" x14ac:dyDescent="0.2">
      <c r="B32" s="258" t="s">
        <v>50</v>
      </c>
      <c r="C32" s="261"/>
      <c r="D32" s="261"/>
      <c r="E32" s="261"/>
      <c r="F32" s="261"/>
      <c r="G32" s="261"/>
      <c r="H32" s="261"/>
      <c r="I32" s="261"/>
      <c r="O32" s="260"/>
      <c r="R32" s="261"/>
    </row>
    <row r="33" spans="2:19" s="252" customFormat="1" ht="13.5" customHeight="1" x14ac:dyDescent="0.2">
      <c r="B33" s="1053" t="s">
        <v>227</v>
      </c>
      <c r="C33" s="1053"/>
      <c r="D33" s="1053"/>
      <c r="E33" s="1053"/>
      <c r="F33" s="1053"/>
      <c r="G33" s="1053"/>
      <c r="H33" s="1053"/>
      <c r="I33" s="1053"/>
      <c r="J33" s="1053"/>
      <c r="K33" s="1053"/>
      <c r="L33" s="1053"/>
      <c r="M33" s="1053"/>
      <c r="O33" s="260"/>
    </row>
    <row r="34" spans="2:19" ht="29.25" customHeight="1" x14ac:dyDescent="0.2">
      <c r="B34" s="1075"/>
      <c r="C34" s="1075"/>
      <c r="D34" s="1075"/>
      <c r="E34" s="1075"/>
      <c r="F34" s="1075"/>
      <c r="G34" s="1075"/>
      <c r="H34" s="1075"/>
      <c r="I34" s="1075"/>
      <c r="J34" s="1075"/>
      <c r="K34" s="1075"/>
      <c r="L34" s="1075"/>
      <c r="M34" s="1075"/>
      <c r="N34" s="1075"/>
      <c r="O34" s="1075"/>
      <c r="P34" s="1075"/>
      <c r="Q34" s="263"/>
      <c r="R34" s="263"/>
      <c r="S34" s="263"/>
    </row>
    <row r="35" spans="2:19" ht="4.5" customHeight="1" x14ac:dyDescent="0.2">
      <c r="B35" s="1076"/>
      <c r="C35" s="1076"/>
      <c r="D35" s="1076"/>
      <c r="E35" s="1076"/>
      <c r="F35" s="1076"/>
      <c r="G35" s="1076"/>
      <c r="H35" s="1076"/>
      <c r="I35" s="1076"/>
      <c r="J35" s="1076"/>
      <c r="K35" s="1076"/>
      <c r="L35" s="1076"/>
      <c r="M35" s="1076"/>
      <c r="N35" s="1076"/>
      <c r="O35" s="1076"/>
      <c r="P35" s="1076"/>
      <c r="Q35" s="263"/>
      <c r="R35" s="263"/>
      <c r="S35" s="263"/>
    </row>
    <row r="38" spans="2:19" x14ac:dyDescent="0.2">
      <c r="L38" s="264"/>
      <c r="M38" s="264"/>
      <c r="N38" s="264"/>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5" sqref="B5:AC5"/>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69"/>
      <c r="C3" s="1069"/>
      <c r="D3" s="1069"/>
      <c r="E3" s="1069"/>
      <c r="F3" s="1069"/>
      <c r="G3" s="1069"/>
      <c r="H3" s="1069"/>
      <c r="I3" s="1069"/>
      <c r="J3" s="45"/>
      <c r="Q3" s="89"/>
    </row>
    <row r="4" spans="2:30" s="7" customFormat="1" ht="2.25" customHeight="1" x14ac:dyDescent="0.2">
      <c r="B4" s="1038"/>
      <c r="C4" s="1038"/>
      <c r="D4" s="1038"/>
      <c r="E4" s="1038"/>
      <c r="F4" s="1038"/>
      <c r="G4" s="1038"/>
      <c r="H4" s="1038"/>
      <c r="I4" s="1038"/>
      <c r="J4" s="1038"/>
      <c r="K4" s="1038"/>
      <c r="L4" s="1038"/>
      <c r="M4" s="1038"/>
      <c r="N4" s="1038"/>
      <c r="O4" s="1038"/>
      <c r="P4" s="1038"/>
      <c r="Q4" s="1038"/>
      <c r="R4" s="1038"/>
      <c r="S4" s="1038"/>
      <c r="T4" s="1038"/>
    </row>
    <row r="5" spans="2:30" s="7" customFormat="1" ht="16.5" customHeight="1" x14ac:dyDescent="0.2">
      <c r="B5" s="1038" t="s">
        <v>442</v>
      </c>
      <c r="C5" s="1038"/>
      <c r="D5" s="1038"/>
      <c r="E5" s="1038"/>
      <c r="F5" s="1038"/>
      <c r="G5" s="1038"/>
      <c r="H5" s="1038"/>
      <c r="I5" s="1038"/>
      <c r="J5" s="1038"/>
      <c r="K5" s="1038"/>
      <c r="L5" s="1038"/>
      <c r="M5" s="1038"/>
      <c r="N5" s="1038"/>
      <c r="O5" s="1038"/>
      <c r="P5" s="1038"/>
      <c r="Q5" s="1038"/>
      <c r="R5" s="1038"/>
      <c r="S5" s="1038"/>
      <c r="T5" s="1038"/>
      <c r="U5" s="1038"/>
      <c r="V5" s="1038"/>
      <c r="W5" s="1038"/>
      <c r="X5" s="1038"/>
      <c r="Y5" s="1038"/>
      <c r="Z5" s="1038"/>
      <c r="AA5" s="1038"/>
      <c r="AB5" s="1038"/>
      <c r="AC5" s="1038"/>
    </row>
    <row r="6" spans="2:30" s="7" customFormat="1" ht="14.25" customHeight="1" x14ac:dyDescent="0.2">
      <c r="B6" s="1056" t="str">
        <f>porsaad!B6</f>
        <v>Situación a 31 de diciembre de 2022</v>
      </c>
      <c r="C6" s="1056"/>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row>
    <row r="7" spans="2:30" s="518" customFormat="1" ht="5.25" customHeight="1" x14ac:dyDescent="0.2"/>
    <row r="8" spans="2:30" s="520" customFormat="1" ht="21.75" customHeight="1" x14ac:dyDescent="0.2">
      <c r="B8" s="1131" t="s">
        <v>30</v>
      </c>
      <c r="D8" s="1131" t="s">
        <v>120</v>
      </c>
      <c r="E8" s="1131" t="s">
        <v>29</v>
      </c>
      <c r="F8" s="1131"/>
      <c r="G8" s="1131"/>
      <c r="H8" s="1131"/>
      <c r="I8" s="1131"/>
      <c r="J8" s="1131"/>
      <c r="K8" s="1131"/>
      <c r="L8" s="1131"/>
      <c r="M8" s="1131"/>
      <c r="N8" s="1131"/>
      <c r="O8" s="1131"/>
      <c r="P8" s="1131"/>
      <c r="Q8" s="1131"/>
      <c r="R8" s="1131"/>
      <c r="S8" s="1131"/>
    </row>
    <row r="9" spans="2:30" s="520" customFormat="1" ht="21.75" customHeight="1" x14ac:dyDescent="0.2">
      <c r="B9" s="1131"/>
      <c r="D9" s="1131"/>
      <c r="E9" s="521" t="s">
        <v>25</v>
      </c>
      <c r="F9" s="521"/>
      <c r="G9" s="521" t="s">
        <v>24</v>
      </c>
      <c r="H9" s="521"/>
      <c r="I9" s="521" t="s">
        <v>23</v>
      </c>
      <c r="J9" s="521"/>
      <c r="K9" s="521" t="s">
        <v>22</v>
      </c>
      <c r="L9" s="521"/>
      <c r="M9" s="521" t="s">
        <v>21</v>
      </c>
      <c r="N9" s="521"/>
      <c r="O9" s="521" t="s">
        <v>20</v>
      </c>
      <c r="P9" s="521"/>
      <c r="Q9" s="521" t="s">
        <v>19</v>
      </c>
      <c r="R9" s="521"/>
      <c r="S9" s="521" t="s">
        <v>18</v>
      </c>
    </row>
    <row r="10" spans="2:30" s="520" customFormat="1" ht="21.75" customHeight="1" x14ac:dyDescent="0.2">
      <c r="B10" s="1131"/>
      <c r="D10" s="1131"/>
      <c r="E10" s="521" t="s">
        <v>12</v>
      </c>
      <c r="F10" s="521"/>
      <c r="G10" s="521" t="s">
        <v>12</v>
      </c>
      <c r="H10" s="521"/>
      <c r="I10" s="521" t="s">
        <v>12</v>
      </c>
      <c r="J10" s="521"/>
      <c r="K10" s="521" t="s">
        <v>12</v>
      </c>
      <c r="L10" s="521"/>
      <c r="M10" s="521" t="s">
        <v>12</v>
      </c>
      <c r="N10" s="521"/>
      <c r="O10" s="521" t="s">
        <v>12</v>
      </c>
      <c r="P10" s="521"/>
      <c r="Q10" s="521" t="s">
        <v>12</v>
      </c>
      <c r="R10" s="521"/>
      <c r="S10" s="521" t="s">
        <v>12</v>
      </c>
    </row>
    <row r="11" spans="2:30" s="522" customFormat="1" ht="9" customHeight="1" x14ac:dyDescent="0.2">
      <c r="B11" s="523"/>
      <c r="D11" s="524"/>
      <c r="E11" s="524"/>
      <c r="F11" s="524"/>
      <c r="G11" s="524"/>
      <c r="H11" s="524"/>
      <c r="I11" s="524"/>
      <c r="J11" s="524"/>
      <c r="K11" s="524"/>
      <c r="L11" s="524"/>
      <c r="M11" s="524"/>
      <c r="N11" s="524"/>
      <c r="O11" s="524"/>
      <c r="P11" s="524"/>
      <c r="Q11" s="524"/>
      <c r="R11" s="524"/>
      <c r="S11" s="524"/>
      <c r="T11" s="525"/>
    </row>
    <row r="12" spans="2:30" s="526" customFormat="1" ht="21" customHeight="1" x14ac:dyDescent="0.2">
      <c r="B12" s="1130" t="s">
        <v>27</v>
      </c>
      <c r="D12" s="527" t="s">
        <v>34</v>
      </c>
      <c r="E12" s="528">
        <f>'46perfpbsaad'!E12</f>
        <v>471</v>
      </c>
      <c r="F12" s="527"/>
      <c r="G12" s="528">
        <f>'46perfpbsaad'!H12</f>
        <v>9255</v>
      </c>
      <c r="H12" s="527"/>
      <c r="I12" s="528">
        <f>'46perfpbsaad'!K12</f>
        <v>5977</v>
      </c>
      <c r="J12" s="527"/>
      <c r="K12" s="528">
        <f>'46perfpbsaad'!N12</f>
        <v>9161</v>
      </c>
      <c r="L12" s="527"/>
      <c r="M12" s="528">
        <f>'46perfpbsaad'!Q12</f>
        <v>8078</v>
      </c>
      <c r="N12" s="527"/>
      <c r="O12" s="528">
        <f>'46perfpbsaad'!T12</f>
        <v>10815</v>
      </c>
      <c r="P12" s="527"/>
      <c r="Q12" s="528">
        <f>'46perfpbsaad'!W12</f>
        <v>36699</v>
      </c>
      <c r="R12" s="527"/>
      <c r="S12" s="528">
        <f>'46perfpbsaad'!Z12</f>
        <v>168439</v>
      </c>
      <c r="T12" s="529"/>
      <c r="V12" s="530">
        <f>E12/E$15</f>
        <v>0.37351308485329104</v>
      </c>
      <c r="W12" s="530">
        <f>G12/G$15</f>
        <v>0.35999066474775371</v>
      </c>
      <c r="X12" s="530">
        <f>I12/I$15</f>
        <v>0.31522599019039083</v>
      </c>
      <c r="Y12" s="530">
        <f>K12/K$15</f>
        <v>0.32299122095688043</v>
      </c>
      <c r="Z12" s="530">
        <f>M12/M$15</f>
        <v>0.26810487885828077</v>
      </c>
      <c r="AA12" s="530">
        <f>O12/O$15</f>
        <v>0.23210644918982723</v>
      </c>
      <c r="AB12" s="530">
        <f>Q12/Q$15</f>
        <v>0.23246047430830039</v>
      </c>
      <c r="AC12" s="530">
        <f>S12/S$15</f>
        <v>0.31860474353906071</v>
      </c>
      <c r="AD12" s="530"/>
    </row>
    <row r="13" spans="2:30" s="526" customFormat="1" ht="21" customHeight="1" x14ac:dyDescent="0.2">
      <c r="B13" s="1130"/>
      <c r="D13" s="527" t="s">
        <v>52</v>
      </c>
      <c r="E13" s="528">
        <f>'46perfpbsaad'!E13</f>
        <v>561</v>
      </c>
      <c r="F13" s="527"/>
      <c r="G13" s="528">
        <f>'46perfpbsaad'!H13</f>
        <v>9871</v>
      </c>
      <c r="H13" s="527"/>
      <c r="I13" s="528">
        <f>'46perfpbsaad'!K13</f>
        <v>7306</v>
      </c>
      <c r="J13" s="527"/>
      <c r="K13" s="528">
        <f>'46perfpbsaad'!N13</f>
        <v>11095</v>
      </c>
      <c r="L13" s="527"/>
      <c r="M13" s="528">
        <f>'46perfpbsaad'!Q13</f>
        <v>12034</v>
      </c>
      <c r="N13" s="527"/>
      <c r="O13" s="528">
        <f>'46perfpbsaad'!T13</f>
        <v>18555</v>
      </c>
      <c r="P13" s="527"/>
      <c r="Q13" s="528">
        <f>'46perfpbsaad'!W13</f>
        <v>58842</v>
      </c>
      <c r="R13" s="527"/>
      <c r="S13" s="528">
        <f>'46perfpbsaad'!Z13</f>
        <v>203333</v>
      </c>
      <c r="T13" s="529"/>
      <c r="V13" s="530">
        <f>E13/E$15</f>
        <v>0.44488501189532115</v>
      </c>
      <c r="W13" s="530">
        <f>G13/G$15</f>
        <v>0.38395114551324439</v>
      </c>
      <c r="X13" s="530">
        <f>I13/I$15</f>
        <v>0.38531723010389746</v>
      </c>
      <c r="Y13" s="530">
        <f>K13/K$15</f>
        <v>0.3911786482389028</v>
      </c>
      <c r="Z13" s="530">
        <f>M13/M$15</f>
        <v>0.3994025887819449</v>
      </c>
      <c r="AA13" s="530">
        <f>O13/O$15</f>
        <v>0.39821869299281037</v>
      </c>
      <c r="AB13" s="530">
        <f>Q13/Q$15</f>
        <v>0.37271967163271513</v>
      </c>
      <c r="AC13" s="530">
        <f>S13/S$15</f>
        <v>0.3846072365546449</v>
      </c>
      <c r="AD13" s="530"/>
    </row>
    <row r="14" spans="2:30" s="526" customFormat="1" ht="21" customHeight="1" x14ac:dyDescent="0.2">
      <c r="B14" s="1130"/>
      <c r="D14" s="527" t="s">
        <v>53</v>
      </c>
      <c r="E14" s="528">
        <f>'46perfpbsaad'!E14</f>
        <v>229</v>
      </c>
      <c r="F14" s="527"/>
      <c r="G14" s="528">
        <f>'46perfpbsaad'!H14</f>
        <v>6583</v>
      </c>
      <c r="H14" s="527"/>
      <c r="I14" s="528">
        <f>'46perfpbsaad'!K14</f>
        <v>5678</v>
      </c>
      <c r="J14" s="527"/>
      <c r="K14" s="528">
        <f>'46perfpbsaad'!N14</f>
        <v>8107</v>
      </c>
      <c r="L14" s="527"/>
      <c r="M14" s="528">
        <f>'46perfpbsaad'!Q14</f>
        <v>10018</v>
      </c>
      <c r="N14" s="527"/>
      <c r="O14" s="528">
        <f>'46perfpbsaad'!T14</f>
        <v>17225</v>
      </c>
      <c r="P14" s="527"/>
      <c r="Q14" s="528">
        <f>'46perfpbsaad'!W14</f>
        <v>62331</v>
      </c>
      <c r="R14" s="527"/>
      <c r="S14" s="528">
        <f>'46perfpbsaad'!Z14</f>
        <v>156905</v>
      </c>
      <c r="T14" s="529"/>
      <c r="V14" s="530">
        <f>E14/E$15</f>
        <v>0.18160190325138778</v>
      </c>
      <c r="W14" s="530">
        <f>G14/G$15</f>
        <v>0.25605818973900191</v>
      </c>
      <c r="X14" s="530">
        <f>I14/I$15</f>
        <v>0.29945677970571172</v>
      </c>
      <c r="Y14" s="530">
        <f>K14/K$15</f>
        <v>0.28583013080421676</v>
      </c>
      <c r="Z14" s="530">
        <f>M14/M$15</f>
        <v>0.33249253235977433</v>
      </c>
      <c r="AA14" s="530">
        <f>O14/O$15</f>
        <v>0.36967485781736237</v>
      </c>
      <c r="AB14" s="530">
        <f>Q14/Q$15</f>
        <v>0.39481985405898451</v>
      </c>
      <c r="AC14" s="530">
        <f>S14/S$15</f>
        <v>0.29678801990629439</v>
      </c>
      <c r="AD14" s="530"/>
    </row>
    <row r="15" spans="2:30" s="526" customFormat="1" ht="21" customHeight="1" x14ac:dyDescent="0.2">
      <c r="B15" s="1130"/>
      <c r="D15" s="531" t="s">
        <v>71</v>
      </c>
      <c r="E15" s="528">
        <f>'46perfpbsaad'!E15</f>
        <v>1261</v>
      </c>
      <c r="F15" s="527"/>
      <c r="G15" s="528">
        <f>SUM(G12:G14)</f>
        <v>25709</v>
      </c>
      <c r="H15" s="528">
        <f t="shared" ref="H15:T15" si="0">SUM(H12:H14)</f>
        <v>0</v>
      </c>
      <c r="I15" s="528">
        <f t="shared" si="0"/>
        <v>18961</v>
      </c>
      <c r="J15" s="528">
        <f t="shared" si="0"/>
        <v>0</v>
      </c>
      <c r="K15" s="528">
        <f t="shared" si="0"/>
        <v>28363</v>
      </c>
      <c r="L15" s="528">
        <f t="shared" si="0"/>
        <v>0</v>
      </c>
      <c r="M15" s="528">
        <f t="shared" si="0"/>
        <v>30130</v>
      </c>
      <c r="N15" s="528">
        <f t="shared" si="0"/>
        <v>0</v>
      </c>
      <c r="O15" s="528">
        <f t="shared" si="0"/>
        <v>46595</v>
      </c>
      <c r="P15" s="528">
        <f t="shared" si="0"/>
        <v>0</v>
      </c>
      <c r="Q15" s="528">
        <f t="shared" si="0"/>
        <v>157872</v>
      </c>
      <c r="R15" s="528">
        <f t="shared" si="0"/>
        <v>0</v>
      </c>
      <c r="S15" s="528">
        <f t="shared" si="0"/>
        <v>528677</v>
      </c>
      <c r="T15" s="528">
        <f t="shared" si="0"/>
        <v>0</v>
      </c>
      <c r="V15" s="530"/>
    </row>
    <row r="16" spans="2:30" s="526" customFormat="1" ht="21" customHeight="1" x14ac:dyDescent="0.2">
      <c r="B16" s="1130" t="s">
        <v>26</v>
      </c>
      <c r="D16" s="527" t="s">
        <v>34</v>
      </c>
      <c r="E16" s="528">
        <f>'46perfpbsaad'!E16</f>
        <v>577</v>
      </c>
      <c r="F16" s="527"/>
      <c r="G16" s="528">
        <f>'46perfpbsaad'!H16</f>
        <v>18696</v>
      </c>
      <c r="H16" s="527"/>
      <c r="I16" s="528">
        <f>'46perfpbsaad'!K16</f>
        <v>8919</v>
      </c>
      <c r="J16" s="527"/>
      <c r="K16" s="528">
        <f>'46perfpbsaad'!N16</f>
        <v>11193</v>
      </c>
      <c r="L16" s="527"/>
      <c r="M16" s="528">
        <f>'46perfpbsaad'!Q16</f>
        <v>9211</v>
      </c>
      <c r="N16" s="527"/>
      <c r="O16" s="528">
        <f>'46perfpbsaad'!T16</f>
        <v>11714</v>
      </c>
      <c r="P16" s="527"/>
      <c r="Q16" s="528">
        <f>'46perfpbsaad'!W16</f>
        <v>26335</v>
      </c>
      <c r="R16" s="527"/>
      <c r="S16" s="528">
        <f>'46perfpbsaad'!Z16</f>
        <v>50786</v>
      </c>
      <c r="T16" s="529"/>
      <c r="V16" s="530">
        <f>E16/E$19</f>
        <v>0.35551447935921132</v>
      </c>
      <c r="W16" s="530">
        <f>G16/G$19</f>
        <v>0.33149523927729213</v>
      </c>
      <c r="X16" s="530">
        <f>I16/I$19</f>
        <v>0.30360486094563777</v>
      </c>
      <c r="Y16" s="530">
        <f>K16/K$19</f>
        <v>0.30056390977443609</v>
      </c>
      <c r="Z16" s="530">
        <f>M16/M$19</f>
        <v>0.26100878435817509</v>
      </c>
      <c r="AA16" s="530">
        <f>O16/O$19</f>
        <v>0.24240543001407169</v>
      </c>
      <c r="AB16" s="530">
        <f>Q16/Q$19</f>
        <v>0.27750263435194944</v>
      </c>
      <c r="AC16" s="530">
        <f>S16/S$19</f>
        <v>0.29404340072720536</v>
      </c>
    </row>
    <row r="17" spans="2:29" s="526" customFormat="1" ht="21" customHeight="1" x14ac:dyDescent="0.2">
      <c r="B17" s="1130"/>
      <c r="D17" s="527" t="s">
        <v>52</v>
      </c>
      <c r="E17" s="528">
        <f>'46perfpbsaad'!E17</f>
        <v>774</v>
      </c>
      <c r="F17" s="527"/>
      <c r="G17" s="528">
        <f>'46perfpbsaad'!H17</f>
        <v>23225</v>
      </c>
      <c r="H17" s="527"/>
      <c r="I17" s="528">
        <f>'46perfpbsaad'!K17</f>
        <v>11011</v>
      </c>
      <c r="J17" s="527"/>
      <c r="K17" s="528">
        <f>'46perfpbsaad'!N17</f>
        <v>14681</v>
      </c>
      <c r="L17" s="527"/>
      <c r="M17" s="528">
        <f>'46perfpbsaad'!Q17</f>
        <v>14257</v>
      </c>
      <c r="N17" s="527"/>
      <c r="O17" s="528">
        <f>'46perfpbsaad'!T17</f>
        <v>19921</v>
      </c>
      <c r="P17" s="527"/>
      <c r="Q17" s="528">
        <f>'46perfpbsaad'!W17</f>
        <v>37507</v>
      </c>
      <c r="R17" s="527"/>
      <c r="S17" s="528">
        <f>'46perfpbsaad'!Z17</f>
        <v>65109</v>
      </c>
      <c r="T17" s="529"/>
      <c r="V17" s="530">
        <f>E17/E$19</f>
        <v>0.47689463955637706</v>
      </c>
      <c r="W17" s="530">
        <f>G17/G$19</f>
        <v>0.41179808152626818</v>
      </c>
      <c r="X17" s="530">
        <f>I17/I$19</f>
        <v>0.37481703373387343</v>
      </c>
      <c r="Y17" s="530">
        <f>K17/K$19</f>
        <v>0.3942266380236305</v>
      </c>
      <c r="Z17" s="530">
        <f>M17/M$19</f>
        <v>0.40399546613771609</v>
      </c>
      <c r="AA17" s="530">
        <f>O17/O$19</f>
        <v>0.41223822531247412</v>
      </c>
      <c r="AB17" s="530">
        <f>Q17/Q$19</f>
        <v>0.39522655426765013</v>
      </c>
      <c r="AC17" s="530">
        <f>S17/S$19</f>
        <v>0.37697144445216424</v>
      </c>
    </row>
    <row r="18" spans="2:29" s="526" customFormat="1" ht="21" customHeight="1" x14ac:dyDescent="0.2">
      <c r="B18" s="1130"/>
      <c r="D18" s="527" t="s">
        <v>53</v>
      </c>
      <c r="E18" s="528">
        <f>'46perfpbsaad'!E18</f>
        <v>272</v>
      </c>
      <c r="F18" s="527"/>
      <c r="G18" s="528">
        <f>'46perfpbsaad'!H18</f>
        <v>14478</v>
      </c>
      <c r="H18" s="527"/>
      <c r="I18" s="528">
        <f>'46perfpbsaad'!K18</f>
        <v>9447</v>
      </c>
      <c r="J18" s="527"/>
      <c r="K18" s="528">
        <f>'46perfpbsaad'!N18</f>
        <v>11366</v>
      </c>
      <c r="L18" s="527"/>
      <c r="M18" s="528">
        <f>'46perfpbsaad'!Q18</f>
        <v>11822</v>
      </c>
      <c r="N18" s="527"/>
      <c r="O18" s="528">
        <f>'46perfpbsaad'!T18</f>
        <v>16689</v>
      </c>
      <c r="P18" s="527"/>
      <c r="Q18" s="528">
        <f>'46perfpbsaad'!W18</f>
        <v>31058</v>
      </c>
      <c r="R18" s="527"/>
      <c r="S18" s="528">
        <f>'46perfpbsaad'!Z18</f>
        <v>56821</v>
      </c>
      <c r="T18" s="529"/>
      <c r="V18" s="530">
        <f>E18/E$19</f>
        <v>0.16759088108441159</v>
      </c>
      <c r="W18" s="530">
        <f>G18/G$19</f>
        <v>0.25670667919643964</v>
      </c>
      <c r="X18" s="530">
        <f>I18/I$19</f>
        <v>0.32157810532048881</v>
      </c>
      <c r="Y18" s="530">
        <f>K18/K$19</f>
        <v>0.30520945220193341</v>
      </c>
      <c r="Z18" s="530">
        <f>M18/M$19</f>
        <v>0.33499574950410882</v>
      </c>
      <c r="AA18" s="530">
        <f>O18/O$19</f>
        <v>0.34535634467345416</v>
      </c>
      <c r="AB18" s="530">
        <f>Q18/Q$19</f>
        <v>0.32727081138040043</v>
      </c>
      <c r="AC18" s="530">
        <f>S18/S$19</f>
        <v>0.3289851548206304</v>
      </c>
    </row>
    <row r="19" spans="2:29" s="526" customFormat="1" ht="21" customHeight="1" x14ac:dyDescent="0.2">
      <c r="B19" s="1130"/>
      <c r="D19" s="531" t="s">
        <v>71</v>
      </c>
      <c r="E19" s="528">
        <f>'46perfpbsaad'!E19</f>
        <v>1623</v>
      </c>
      <c r="F19" s="527"/>
      <c r="G19" s="528">
        <f>SUM(G16:G18)</f>
        <v>56399</v>
      </c>
      <c r="H19" s="528">
        <f t="shared" ref="H19:T19" si="1">SUM(H16:H18)</f>
        <v>0</v>
      </c>
      <c r="I19" s="528">
        <f t="shared" si="1"/>
        <v>29377</v>
      </c>
      <c r="J19" s="528">
        <f t="shared" si="1"/>
        <v>0</v>
      </c>
      <c r="K19" s="528">
        <f t="shared" si="1"/>
        <v>37240</v>
      </c>
      <c r="L19" s="528">
        <f t="shared" si="1"/>
        <v>0</v>
      </c>
      <c r="M19" s="528">
        <f t="shared" si="1"/>
        <v>35290</v>
      </c>
      <c r="N19" s="528">
        <f t="shared" si="1"/>
        <v>0</v>
      </c>
      <c r="O19" s="528">
        <f t="shared" si="1"/>
        <v>48324</v>
      </c>
      <c r="P19" s="528">
        <f t="shared" si="1"/>
        <v>0</v>
      </c>
      <c r="Q19" s="528">
        <f t="shared" si="1"/>
        <v>94900</v>
      </c>
      <c r="R19" s="528">
        <f t="shared" si="1"/>
        <v>0</v>
      </c>
      <c r="S19" s="528">
        <f t="shared" si="1"/>
        <v>172716</v>
      </c>
      <c r="T19" s="528">
        <f t="shared" si="1"/>
        <v>0</v>
      </c>
      <c r="V19" s="530"/>
    </row>
    <row r="20" spans="2:29" s="522" customFormat="1" ht="3" customHeight="1" x14ac:dyDescent="0.2">
      <c r="B20" s="532"/>
      <c r="C20" s="520"/>
      <c r="D20" s="529"/>
      <c r="E20" s="533"/>
      <c r="F20" s="529"/>
      <c r="G20" s="533"/>
      <c r="H20" s="533"/>
      <c r="I20" s="533"/>
      <c r="J20" s="533"/>
      <c r="K20" s="533"/>
      <c r="L20" s="533"/>
      <c r="M20" s="533"/>
      <c r="N20" s="533"/>
      <c r="O20" s="533"/>
      <c r="P20" s="533"/>
      <c r="Q20" s="533"/>
      <c r="R20" s="533"/>
      <c r="S20" s="533"/>
      <c r="T20" s="533"/>
    </row>
    <row r="21" spans="2:29" s="534" customFormat="1" ht="18" customHeight="1" x14ac:dyDescent="0.2">
      <c r="B21" s="1131" t="s">
        <v>3</v>
      </c>
      <c r="C21" s="1131"/>
      <c r="D21" s="1131"/>
      <c r="E21" s="533">
        <f>'46perfpbsaad'!E21</f>
        <v>2884</v>
      </c>
      <c r="F21" s="529"/>
      <c r="G21" s="533">
        <f>G15+G19</f>
        <v>82108</v>
      </c>
      <c r="H21" s="533">
        <f t="shared" ref="H21:T21" si="2">H15+H19</f>
        <v>0</v>
      </c>
      <c r="I21" s="533">
        <f t="shared" si="2"/>
        <v>48338</v>
      </c>
      <c r="J21" s="533">
        <f t="shared" si="2"/>
        <v>0</v>
      </c>
      <c r="K21" s="533">
        <f t="shared" si="2"/>
        <v>65603</v>
      </c>
      <c r="L21" s="533">
        <f t="shared" si="2"/>
        <v>0</v>
      </c>
      <c r="M21" s="533">
        <f t="shared" si="2"/>
        <v>65420</v>
      </c>
      <c r="N21" s="533">
        <f t="shared" si="2"/>
        <v>0</v>
      </c>
      <c r="O21" s="533">
        <f t="shared" si="2"/>
        <v>94919</v>
      </c>
      <c r="P21" s="533">
        <f t="shared" si="2"/>
        <v>0</v>
      </c>
      <c r="Q21" s="533">
        <f t="shared" si="2"/>
        <v>252772</v>
      </c>
      <c r="R21" s="533">
        <f t="shared" si="2"/>
        <v>0</v>
      </c>
      <c r="S21" s="533">
        <f t="shared" si="2"/>
        <v>701393</v>
      </c>
      <c r="T21" s="533">
        <f t="shared" si="2"/>
        <v>0</v>
      </c>
    </row>
    <row r="22" spans="2:29" s="537" customFormat="1" ht="5.25" customHeight="1" x14ac:dyDescent="0.2">
      <c r="B22" s="535"/>
      <c r="C22" s="535"/>
      <c r="D22" s="535"/>
      <c r="E22" s="535"/>
      <c r="F22" s="535"/>
      <c r="G22" s="535"/>
      <c r="H22" s="535"/>
      <c r="I22" s="535"/>
      <c r="J22" s="535"/>
      <c r="K22" s="535"/>
      <c r="L22" s="536"/>
    </row>
    <row r="23" spans="2:29" s="537" customFormat="1" ht="5.25" customHeight="1" x14ac:dyDescent="0.2">
      <c r="B23" s="535"/>
      <c r="C23" s="535"/>
      <c r="D23" s="535"/>
      <c r="E23" s="535"/>
      <c r="F23" s="535"/>
      <c r="G23" s="535"/>
      <c r="H23" s="535"/>
      <c r="I23" s="535"/>
      <c r="J23" s="535"/>
      <c r="K23" s="535"/>
      <c r="L23" s="536"/>
    </row>
    <row r="24" spans="2:29" s="537" customFormat="1" ht="12.75" customHeight="1" x14ac:dyDescent="0.2">
      <c r="B24" s="539"/>
      <c r="C24" s="539"/>
      <c r="D24" s="539"/>
      <c r="E24" s="539"/>
      <c r="F24" s="539"/>
      <c r="G24" s="539"/>
      <c r="H24" s="539"/>
      <c r="I24" s="539"/>
      <c r="J24" s="539"/>
      <c r="K24" s="539"/>
      <c r="L24" s="539"/>
    </row>
    <row r="25" spans="2:29" s="525" customFormat="1" ht="24.75" customHeight="1" x14ac:dyDescent="0.2">
      <c r="B25" s="540"/>
      <c r="C25" s="540"/>
      <c r="D25" s="540"/>
      <c r="E25" s="540"/>
      <c r="F25" s="540"/>
      <c r="G25" s="540"/>
      <c r="H25" s="540"/>
      <c r="I25" s="540"/>
      <c r="J25" s="540"/>
      <c r="K25" s="540"/>
      <c r="L25" s="540"/>
    </row>
    <row r="26" spans="2:29" s="525" customFormat="1" ht="10.5" x14ac:dyDescent="0.2">
      <c r="B26" s="721"/>
      <c r="C26" s="721"/>
      <c r="D26" s="721"/>
      <c r="E26" s="721"/>
      <c r="F26" s="722"/>
      <c r="G26" s="722"/>
      <c r="H26" s="722"/>
      <c r="I26" s="722"/>
      <c r="J26" s="722"/>
      <c r="K26" s="722"/>
      <c r="L26" s="722"/>
      <c r="M26" s="717"/>
      <c r="N26" s="717"/>
      <c r="O26" s="717"/>
      <c r="P26" s="717"/>
      <c r="Q26" s="717"/>
      <c r="R26" s="717"/>
      <c r="S26" s="717"/>
      <c r="T26" s="717"/>
      <c r="U26" s="717"/>
      <c r="V26" s="717"/>
      <c r="W26" s="717"/>
      <c r="X26" s="717"/>
      <c r="Y26" s="717"/>
      <c r="Z26" s="717"/>
      <c r="AA26" s="717"/>
      <c r="AB26" s="717"/>
      <c r="AC26" s="717"/>
    </row>
    <row r="27" spans="2:29" s="537" customFormat="1" x14ac:dyDescent="0.2">
      <c r="B27" s="538"/>
      <c r="C27" s="538"/>
      <c r="D27" s="538"/>
      <c r="E27" s="538"/>
      <c r="F27" s="538"/>
      <c r="G27" s="538"/>
      <c r="H27" s="538"/>
      <c r="I27" s="538"/>
      <c r="J27" s="538"/>
      <c r="K27" s="538"/>
      <c r="L27" s="538"/>
      <c r="M27" s="135"/>
      <c r="N27" s="135"/>
      <c r="O27" s="135"/>
      <c r="P27" s="135"/>
      <c r="Q27" s="135"/>
      <c r="R27" s="135"/>
      <c r="S27" s="135"/>
      <c r="T27" s="135"/>
      <c r="U27" s="135"/>
      <c r="V27" s="135"/>
      <c r="W27" s="135"/>
      <c r="X27" s="135"/>
      <c r="Y27" s="135"/>
      <c r="Z27" s="135"/>
      <c r="AA27" s="135"/>
      <c r="AB27" s="135"/>
      <c r="AC27" s="135"/>
    </row>
    <row r="28" spans="2:29" s="537" customFormat="1" x14ac:dyDescent="0.2">
      <c r="B28" s="538"/>
      <c r="C28" s="538"/>
      <c r="D28" s="538"/>
      <c r="E28" s="538"/>
      <c r="F28" s="538"/>
      <c r="G28" s="538"/>
      <c r="H28" s="538"/>
      <c r="I28" s="538"/>
      <c r="J28" s="538"/>
      <c r="K28" s="538"/>
      <c r="L28" s="538"/>
      <c r="M28" s="135"/>
      <c r="N28" s="135"/>
      <c r="O28" s="135"/>
      <c r="P28" s="135"/>
      <c r="Q28" s="135"/>
      <c r="R28" s="135"/>
      <c r="S28" s="135"/>
      <c r="T28" s="135"/>
      <c r="U28" s="135"/>
      <c r="V28" s="135"/>
      <c r="W28" s="135"/>
      <c r="X28" s="135"/>
      <c r="Y28" s="135"/>
      <c r="Z28" s="135"/>
      <c r="AA28" s="135"/>
      <c r="AB28" s="135"/>
      <c r="AC28" s="135"/>
    </row>
    <row r="29" spans="2:29" s="135" customFormat="1" x14ac:dyDescent="0.2">
      <c r="B29" s="538"/>
      <c r="C29" s="538"/>
      <c r="D29" s="538"/>
      <c r="E29" s="538"/>
      <c r="F29" s="538"/>
      <c r="G29" s="538"/>
      <c r="H29" s="538"/>
      <c r="I29" s="538"/>
      <c r="J29" s="538"/>
      <c r="K29" s="538"/>
      <c r="L29" s="538"/>
    </row>
    <row r="30" spans="2:29" s="135" customFormat="1" x14ac:dyDescent="0.2">
      <c r="B30" s="538"/>
      <c r="C30" s="538"/>
      <c r="D30" s="538"/>
      <c r="E30" s="538"/>
      <c r="F30" s="538"/>
      <c r="G30" s="538"/>
      <c r="H30" s="538"/>
      <c r="I30" s="538"/>
      <c r="J30" s="538"/>
      <c r="K30" s="538"/>
      <c r="L30" s="538"/>
    </row>
    <row r="31" spans="2:29" s="135" customFormat="1" x14ac:dyDescent="0.2">
      <c r="B31" s="538"/>
      <c r="C31" s="538"/>
      <c r="D31" s="538"/>
      <c r="E31" s="538"/>
      <c r="F31" s="538"/>
      <c r="G31" s="538"/>
      <c r="H31" s="538"/>
      <c r="I31" s="538"/>
      <c r="J31" s="538"/>
      <c r="K31" s="538"/>
      <c r="L31" s="538"/>
    </row>
    <row r="32" spans="2:29" s="135" customFormat="1" x14ac:dyDescent="0.2">
      <c r="B32" s="538"/>
      <c r="C32" s="538"/>
      <c r="D32" s="538"/>
      <c r="E32" s="538"/>
      <c r="F32" s="538"/>
      <c r="G32" s="538"/>
      <c r="H32" s="538"/>
      <c r="I32" s="538"/>
      <c r="J32" s="538"/>
      <c r="K32" s="538"/>
      <c r="L32" s="538"/>
    </row>
    <row r="33" spans="2:29" s="19" customFormat="1" x14ac:dyDescent="0.2">
      <c r="B33" s="538"/>
      <c r="C33" s="538"/>
      <c r="D33" s="538"/>
      <c r="E33" s="538"/>
      <c r="F33" s="538"/>
      <c r="G33" s="538"/>
      <c r="H33" s="538"/>
      <c r="I33" s="538"/>
      <c r="J33" s="538"/>
      <c r="K33" s="538"/>
      <c r="L33" s="538"/>
      <c r="M33" s="135"/>
      <c r="N33" s="135"/>
      <c r="O33" s="135"/>
      <c r="P33" s="135"/>
      <c r="Q33" s="135"/>
      <c r="R33" s="135"/>
      <c r="S33" s="135"/>
      <c r="T33" s="135"/>
      <c r="U33" s="135"/>
      <c r="V33" s="135"/>
      <c r="W33" s="135"/>
      <c r="X33" s="135"/>
      <c r="Y33" s="135"/>
      <c r="Z33" s="135"/>
      <c r="AA33" s="135"/>
      <c r="AB33" s="135"/>
      <c r="AC33" s="135"/>
    </row>
    <row r="34" spans="2:29" s="19" customFormat="1" x14ac:dyDescent="0.2">
      <c r="B34" s="538"/>
      <c r="C34" s="538"/>
      <c r="D34" s="538"/>
      <c r="E34" s="538"/>
      <c r="F34" s="538"/>
      <c r="G34" s="538"/>
      <c r="H34" s="538"/>
      <c r="I34" s="538"/>
      <c r="J34" s="538"/>
      <c r="K34" s="538"/>
      <c r="L34" s="538"/>
      <c r="M34" s="135"/>
      <c r="N34" s="135"/>
      <c r="O34" s="135"/>
      <c r="P34" s="135"/>
      <c r="Q34" s="135"/>
      <c r="R34" s="135"/>
      <c r="S34" s="135"/>
      <c r="T34" s="135"/>
      <c r="U34" s="135"/>
      <c r="V34" s="135"/>
      <c r="W34" s="135"/>
      <c r="X34" s="135"/>
      <c r="Y34" s="135"/>
      <c r="Z34" s="135"/>
      <c r="AA34" s="135"/>
      <c r="AB34" s="135"/>
      <c r="AC34" s="135"/>
    </row>
    <row r="35" spans="2:29" s="19" customFormat="1" x14ac:dyDescent="0.2">
      <c r="C35" s="1100"/>
      <c r="D35" s="1100"/>
      <c r="E35" s="1100"/>
      <c r="F35" s="1100"/>
      <c r="G35" s="1100"/>
      <c r="H35" s="1100"/>
      <c r="I35" s="1100"/>
      <c r="J35" s="48"/>
      <c r="K35" s="48"/>
      <c r="L35" s="48"/>
    </row>
    <row r="36" spans="2:29" s="19" customFormat="1" x14ac:dyDescent="0.2">
      <c r="J36" s="48"/>
      <c r="K36" s="48"/>
      <c r="L36" s="48"/>
    </row>
    <row r="37" spans="2:29" s="19" customFormat="1" x14ac:dyDescent="0.2">
      <c r="B37" s="48"/>
      <c r="C37" s="48"/>
      <c r="D37" s="48"/>
      <c r="E37" s="48"/>
      <c r="F37" s="48"/>
      <c r="G37" s="48"/>
      <c r="H37" s="48"/>
      <c r="I37" s="48"/>
      <c r="J37" s="48"/>
      <c r="K37" s="48"/>
      <c r="L37" s="48"/>
    </row>
    <row r="38" spans="2:29" s="19" customFormat="1" ht="5.25" customHeight="1" x14ac:dyDescent="0.2">
      <c r="B38" s="48"/>
      <c r="C38" s="48"/>
      <c r="D38" s="48"/>
      <c r="E38" s="48"/>
      <c r="F38" s="48"/>
      <c r="G38" s="48"/>
      <c r="H38" s="48"/>
      <c r="I38" s="48"/>
      <c r="J38" s="48"/>
      <c r="K38" s="48"/>
      <c r="L38" s="48"/>
    </row>
    <row r="39" spans="2:29" s="19" customFormat="1" ht="5.25" customHeight="1" x14ac:dyDescent="0.2">
      <c r="B39" s="48"/>
      <c r="C39" s="48"/>
      <c r="D39" s="48"/>
      <c r="E39" s="48"/>
      <c r="F39" s="48"/>
      <c r="G39" s="48"/>
      <c r="H39" s="48"/>
      <c r="I39" s="48"/>
      <c r="J39" s="48"/>
      <c r="K39" s="48"/>
      <c r="L39" s="48"/>
    </row>
    <row r="40" spans="2:29" s="19" customFormat="1" ht="16.5" customHeight="1" x14ac:dyDescent="0.2">
      <c r="B40" s="48"/>
      <c r="C40" s="48"/>
      <c r="D40" s="48"/>
      <c r="E40" s="48"/>
      <c r="F40" s="48"/>
      <c r="G40" s="48"/>
      <c r="H40" s="48"/>
      <c r="I40" s="48"/>
      <c r="J40" s="48"/>
      <c r="K40" s="48"/>
      <c r="L40" s="48"/>
    </row>
    <row r="41" spans="2:29" s="19" customFormat="1" x14ac:dyDescent="0.2">
      <c r="B41" s="48"/>
      <c r="C41" s="48"/>
      <c r="D41" s="48"/>
      <c r="E41" s="48"/>
      <c r="F41" s="48"/>
      <c r="G41" s="48"/>
      <c r="H41" s="48"/>
      <c r="I41" s="48"/>
      <c r="J41" s="48"/>
      <c r="K41" s="48"/>
      <c r="L41" s="48"/>
    </row>
    <row r="42" spans="2:29" s="19" customFormat="1" x14ac:dyDescent="0.2"/>
    <row r="43" spans="2:29" s="20" customFormat="1" x14ac:dyDescent="0.2"/>
    <row r="44" spans="2:29" s="3" customFormat="1" ht="12.75" customHeight="1" x14ac:dyDescent="0.2">
      <c r="B44" s="1111"/>
      <c r="C44" s="1112"/>
      <c r="D44" s="1112"/>
      <c r="E44" s="1112"/>
      <c r="F44" s="1112"/>
      <c r="G44" s="1112"/>
      <c r="H44" s="1112"/>
      <c r="I44" s="1112"/>
      <c r="J44" s="1112"/>
      <c r="K44" s="1112"/>
      <c r="L44" s="404"/>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10.140625" style="265" customWidth="1"/>
    <col min="6" max="6" width="0.85546875" style="265" customWidth="1"/>
    <col min="7" max="7" width="11.7109375" style="265" customWidth="1"/>
    <col min="8" max="8" width="7.140625" style="265" customWidth="1"/>
    <col min="9" max="9" width="8.85546875" style="265" customWidth="1"/>
    <col min="10" max="10" width="0.7109375" style="265" customWidth="1"/>
    <col min="11" max="11" width="10.140625" style="265" customWidth="1"/>
    <col min="12" max="12" width="8" style="265" customWidth="1"/>
    <col min="13" max="13" width="9.85546875" style="265" customWidth="1"/>
    <col min="14" max="14" width="0.5703125" style="265" customWidth="1"/>
    <col min="15" max="15" width="9" style="265" customWidth="1"/>
    <col min="16" max="16" width="7.42578125" style="265" customWidth="1"/>
    <col min="17" max="17" width="8.8554687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row r="2" spans="1:21" s="206" customFormat="1" ht="49.5" customHeight="1" x14ac:dyDescent="0.2">
      <c r="B2" s="1054"/>
      <c r="C2" s="1054"/>
      <c r="D2" s="1054"/>
      <c r="E2" s="207"/>
      <c r="F2" s="207"/>
      <c r="G2" s="1141"/>
      <c r="H2" s="1141"/>
      <c r="I2" s="1141"/>
      <c r="J2" s="1141"/>
      <c r="K2" s="1141"/>
      <c r="L2" s="1141"/>
      <c r="M2" s="1141"/>
      <c r="N2" s="1141"/>
      <c r="O2" s="1141"/>
      <c r="P2" s="1141"/>
      <c r="S2" s="207"/>
    </row>
    <row r="3" spans="1:21" s="206" customFormat="1" ht="3" customHeight="1" x14ac:dyDescent="0.2">
      <c r="B3" s="207"/>
      <c r="C3" s="207"/>
      <c r="D3" s="207"/>
      <c r="E3" s="207"/>
      <c r="F3" s="207"/>
      <c r="K3" s="207"/>
      <c r="O3" s="207"/>
      <c r="S3" s="207"/>
    </row>
    <row r="4" spans="1:21" s="209" customFormat="1" ht="15" customHeight="1" x14ac:dyDescent="0.2">
      <c r="B4" s="1155" t="s">
        <v>451</v>
      </c>
      <c r="C4" s="1155"/>
      <c r="D4" s="1155"/>
      <c r="E4" s="1155"/>
      <c r="F4" s="1155"/>
      <c r="G4" s="1155"/>
      <c r="H4" s="1155"/>
      <c r="I4" s="1155"/>
      <c r="J4" s="1155"/>
      <c r="K4" s="1155"/>
      <c r="L4" s="1155"/>
      <c r="M4" s="1155"/>
      <c r="N4" s="1155"/>
      <c r="O4" s="1155"/>
      <c r="P4" s="1155"/>
      <c r="Q4" s="1155"/>
      <c r="R4" s="315"/>
      <c r="S4" s="315"/>
      <c r="T4" s="315"/>
    </row>
    <row r="5" spans="1:21" s="316" customFormat="1" ht="15" customHeight="1" x14ac:dyDescent="0.2">
      <c r="B5" s="1142" t="str">
        <f>porsaad!B6</f>
        <v>Situación a 31 de diciembre de 2022</v>
      </c>
      <c r="C5" s="1142"/>
      <c r="D5" s="1142"/>
      <c r="E5" s="1142"/>
      <c r="F5" s="1142"/>
      <c r="G5" s="1142"/>
      <c r="H5" s="1142"/>
      <c r="I5" s="1142"/>
      <c r="J5" s="1142"/>
      <c r="K5" s="1142"/>
      <c r="L5" s="1142"/>
      <c r="M5" s="1142"/>
      <c r="N5" s="1142"/>
      <c r="O5" s="1142"/>
      <c r="P5" s="1142"/>
      <c r="Q5" s="317"/>
      <c r="R5" s="317"/>
      <c r="S5" s="317"/>
      <c r="T5" s="317"/>
      <c r="U5" s="91"/>
    </row>
    <row r="6" spans="1:21" s="209" customFormat="1" ht="4.5" customHeight="1" x14ac:dyDescent="0.2"/>
    <row r="7" spans="1:21" s="212" customFormat="1" ht="15" customHeight="1" x14ac:dyDescent="0.2">
      <c r="A7" s="213"/>
      <c r="B7" s="1143" t="s">
        <v>15</v>
      </c>
      <c r="C7" s="1146" t="s">
        <v>3</v>
      </c>
      <c r="D7" s="1147"/>
      <c r="E7" s="1147"/>
      <c r="F7" s="348"/>
      <c r="G7" s="351"/>
      <c r="H7" s="328"/>
      <c r="I7" s="329"/>
      <c r="J7" s="352"/>
      <c r="K7" s="351"/>
      <c r="L7" s="328"/>
      <c r="M7" s="329"/>
      <c r="N7" s="352"/>
      <c r="O7" s="351"/>
      <c r="P7" s="328"/>
      <c r="Q7" s="329"/>
    </row>
    <row r="8" spans="1:21" s="212" customFormat="1" ht="15" customHeight="1" x14ac:dyDescent="0.2">
      <c r="A8" s="213"/>
      <c r="B8" s="1144"/>
      <c r="C8" s="1148"/>
      <c r="D8" s="1149"/>
      <c r="E8" s="1149"/>
      <c r="F8" s="348"/>
      <c r="G8" s="1150" t="s">
        <v>34</v>
      </c>
      <c r="H8" s="1150"/>
      <c r="I8" s="1151"/>
      <c r="J8" s="330"/>
      <c r="K8" s="1152" t="s">
        <v>52</v>
      </c>
      <c r="L8" s="1150"/>
      <c r="M8" s="1151"/>
      <c r="N8" s="330"/>
      <c r="O8" s="1152" t="s">
        <v>53</v>
      </c>
      <c r="P8" s="1150"/>
      <c r="Q8" s="1151"/>
    </row>
    <row r="9" spans="1:21" s="212" customFormat="1" ht="33.75" customHeight="1" x14ac:dyDescent="0.2">
      <c r="A9" s="213"/>
      <c r="B9" s="1144"/>
      <c r="C9" s="1153" t="s">
        <v>75</v>
      </c>
      <c r="D9" s="1154"/>
      <c r="E9" s="798" t="s">
        <v>297</v>
      </c>
      <c r="F9" s="326"/>
      <c r="G9" s="1157" t="s">
        <v>75</v>
      </c>
      <c r="H9" s="1158"/>
      <c r="I9" s="326" t="s">
        <v>297</v>
      </c>
      <c r="J9" s="797"/>
      <c r="K9" s="1159" t="s">
        <v>75</v>
      </c>
      <c r="L9" s="1158"/>
      <c r="M9" s="326" t="s">
        <v>297</v>
      </c>
      <c r="N9" s="797"/>
      <c r="O9" s="1159" t="s">
        <v>75</v>
      </c>
      <c r="P9" s="1158"/>
      <c r="Q9" s="326" t="s">
        <v>297</v>
      </c>
    </row>
    <row r="10" spans="1:21" s="217" customFormat="1" ht="29.25" customHeight="1" x14ac:dyDescent="0.2">
      <c r="A10" s="318"/>
      <c r="B10" s="1145"/>
      <c r="C10" s="323" t="s">
        <v>12</v>
      </c>
      <c r="D10" s="325" t="s">
        <v>13</v>
      </c>
      <c r="E10" s="346" t="s">
        <v>12</v>
      </c>
      <c r="F10" s="349"/>
      <c r="G10" s="347" t="s">
        <v>12</v>
      </c>
      <c r="H10" s="324" t="s">
        <v>77</v>
      </c>
      <c r="I10" s="327" t="s">
        <v>12</v>
      </c>
      <c r="J10" s="322"/>
      <c r="K10" s="323" t="s">
        <v>12</v>
      </c>
      <c r="L10" s="324" t="s">
        <v>77</v>
      </c>
      <c r="M10" s="327" t="s">
        <v>12</v>
      </c>
      <c r="N10" s="322"/>
      <c r="O10" s="323" t="s">
        <v>12</v>
      </c>
      <c r="P10" s="324" t="s">
        <v>77</v>
      </c>
      <c r="Q10" s="327" t="s">
        <v>12</v>
      </c>
    </row>
    <row r="11" spans="1:21" s="217" customFormat="1" ht="6" customHeight="1" x14ac:dyDescent="0.2">
      <c r="A11" s="318"/>
      <c r="B11" s="321"/>
      <c r="C11" s="322"/>
      <c r="D11" s="322"/>
      <c r="E11" s="322"/>
      <c r="F11" s="322"/>
      <c r="G11" s="322"/>
      <c r="H11" s="322"/>
      <c r="I11" s="322"/>
      <c r="J11" s="322"/>
      <c r="K11" s="322"/>
      <c r="L11" s="322"/>
      <c r="M11" s="322"/>
      <c r="N11" s="322"/>
      <c r="O11" s="322"/>
      <c r="P11" s="322"/>
      <c r="Q11" s="322"/>
    </row>
    <row r="12" spans="1:21" s="276" customFormat="1" ht="18" customHeight="1" x14ac:dyDescent="0.2">
      <c r="A12" s="319"/>
      <c r="B12" s="331" t="s">
        <v>11</v>
      </c>
      <c r="C12" s="336">
        <f>G12+K12+O12</f>
        <v>390413</v>
      </c>
      <c r="D12" s="341">
        <f t="shared" ref="D12:D29" si="0">C12/C$30*100</f>
        <v>22.600813115908092</v>
      </c>
      <c r="E12" s="336">
        <f>I12+M12+Q12</f>
        <v>270632</v>
      </c>
      <c r="F12" s="339"/>
      <c r="G12" s="336">
        <v>106363</v>
      </c>
      <c r="H12" s="341">
        <v>27.243713708303769</v>
      </c>
      <c r="I12" s="338">
        <v>76601</v>
      </c>
      <c r="J12" s="342"/>
      <c r="K12" s="336">
        <v>181656</v>
      </c>
      <c r="L12" s="341">
        <v>46.52918832108562</v>
      </c>
      <c r="M12" s="338">
        <v>125179</v>
      </c>
      <c r="N12" s="342"/>
      <c r="O12" s="336">
        <v>102394</v>
      </c>
      <c r="P12" s="341">
        <v>26.227097970610608</v>
      </c>
      <c r="Q12" s="338">
        <v>68852</v>
      </c>
    </row>
    <row r="13" spans="1:21" s="276" customFormat="1" ht="18" customHeight="1" x14ac:dyDescent="0.2">
      <c r="A13" s="319"/>
      <c r="B13" s="332" t="s">
        <v>10</v>
      </c>
      <c r="C13" s="342">
        <f t="shared" ref="C13:C29" si="1">G13+K13+O13</f>
        <v>43712</v>
      </c>
      <c r="D13" s="343">
        <f t="shared" si="0"/>
        <v>2.5304657962787473</v>
      </c>
      <c r="E13" s="342">
        <f t="shared" ref="E13:E29" si="2">I13+M13+Q13</f>
        <v>37547</v>
      </c>
      <c r="F13" s="339"/>
      <c r="G13" s="342">
        <v>13946</v>
      </c>
      <c r="H13" s="343">
        <v>31.904282576866766</v>
      </c>
      <c r="I13" s="339">
        <v>11710</v>
      </c>
      <c r="J13" s="342"/>
      <c r="K13" s="342">
        <v>16028</v>
      </c>
      <c r="L13" s="343">
        <v>36.667276720351389</v>
      </c>
      <c r="M13" s="339">
        <v>13939</v>
      </c>
      <c r="N13" s="342"/>
      <c r="O13" s="342">
        <v>13738</v>
      </c>
      <c r="P13" s="343">
        <v>31.428440702781845</v>
      </c>
      <c r="Q13" s="339">
        <v>11898</v>
      </c>
    </row>
    <row r="14" spans="1:21" s="276" customFormat="1" ht="18" customHeight="1" x14ac:dyDescent="0.2">
      <c r="A14" s="319"/>
      <c r="B14" s="332" t="s">
        <v>40</v>
      </c>
      <c r="C14" s="342">
        <f t="shared" si="1"/>
        <v>36982</v>
      </c>
      <c r="D14" s="343">
        <f t="shared" si="0"/>
        <v>2.1408694655467748</v>
      </c>
      <c r="E14" s="342">
        <f t="shared" si="2"/>
        <v>28977</v>
      </c>
      <c r="F14" s="339"/>
      <c r="G14" s="342">
        <v>9535</v>
      </c>
      <c r="H14" s="343">
        <v>25.782813260505112</v>
      </c>
      <c r="I14" s="339">
        <v>7170</v>
      </c>
      <c r="J14" s="342"/>
      <c r="K14" s="342">
        <v>13120</v>
      </c>
      <c r="L14" s="343">
        <v>35.476718403547672</v>
      </c>
      <c r="M14" s="339">
        <v>9824</v>
      </c>
      <c r="N14" s="342"/>
      <c r="O14" s="342">
        <v>14327</v>
      </c>
      <c r="P14" s="343">
        <v>38.74046833594722</v>
      </c>
      <c r="Q14" s="339">
        <v>11983</v>
      </c>
    </row>
    <row r="15" spans="1:21" s="276" customFormat="1" ht="18" customHeight="1" x14ac:dyDescent="0.2">
      <c r="A15" s="319"/>
      <c r="B15" s="332" t="s">
        <v>41</v>
      </c>
      <c r="C15" s="342">
        <f t="shared" si="1"/>
        <v>42042</v>
      </c>
      <c r="D15" s="343">
        <f t="shared" si="0"/>
        <v>2.4337903323378272</v>
      </c>
      <c r="E15" s="342">
        <f t="shared" si="2"/>
        <v>26198</v>
      </c>
      <c r="F15" s="339"/>
      <c r="G15" s="342">
        <v>9432</v>
      </c>
      <c r="H15" s="343">
        <v>22.434708148993863</v>
      </c>
      <c r="I15" s="339">
        <v>6979</v>
      </c>
      <c r="J15" s="342"/>
      <c r="K15" s="342">
        <v>13646</v>
      </c>
      <c r="L15" s="343">
        <v>32.458018172303888</v>
      </c>
      <c r="M15" s="339">
        <v>8931</v>
      </c>
      <c r="N15" s="342"/>
      <c r="O15" s="342">
        <v>18964</v>
      </c>
      <c r="P15" s="343">
        <v>45.107273678702249</v>
      </c>
      <c r="Q15" s="339">
        <v>10288</v>
      </c>
    </row>
    <row r="16" spans="1:21" s="276" customFormat="1" ht="18" customHeight="1" x14ac:dyDescent="0.2">
      <c r="A16" s="319"/>
      <c r="B16" s="332" t="s">
        <v>9</v>
      </c>
      <c r="C16" s="342">
        <f t="shared" si="1"/>
        <v>38665</v>
      </c>
      <c r="D16" s="343">
        <f t="shared" si="0"/>
        <v>2.2382974929794508</v>
      </c>
      <c r="E16" s="342">
        <f t="shared" si="2"/>
        <v>34697</v>
      </c>
      <c r="F16" s="339"/>
      <c r="G16" s="342">
        <v>13008</v>
      </c>
      <c r="H16" s="343">
        <v>33.642829432303117</v>
      </c>
      <c r="I16" s="339">
        <v>11804</v>
      </c>
      <c r="J16" s="342"/>
      <c r="K16" s="342">
        <v>13567</v>
      </c>
      <c r="L16" s="343">
        <v>35.088581404370878</v>
      </c>
      <c r="M16" s="339">
        <v>12180</v>
      </c>
      <c r="N16" s="342"/>
      <c r="O16" s="342">
        <v>12090</v>
      </c>
      <c r="P16" s="343">
        <v>31.268589163326006</v>
      </c>
      <c r="Q16" s="339">
        <v>10713</v>
      </c>
    </row>
    <row r="17" spans="1:17" s="276" customFormat="1" ht="18" customHeight="1" x14ac:dyDescent="0.2">
      <c r="A17" s="319"/>
      <c r="B17" s="332" t="s">
        <v>8</v>
      </c>
      <c r="C17" s="342">
        <f t="shared" si="1"/>
        <v>27567</v>
      </c>
      <c r="D17" s="343">
        <f t="shared" si="0"/>
        <v>1.5958398290175746</v>
      </c>
      <c r="E17" s="342">
        <f t="shared" si="2"/>
        <v>17553</v>
      </c>
      <c r="F17" s="339"/>
      <c r="G17" s="342">
        <v>9719</v>
      </c>
      <c r="H17" s="343">
        <v>35.255921935647692</v>
      </c>
      <c r="I17" s="339">
        <v>5914</v>
      </c>
      <c r="J17" s="342"/>
      <c r="K17" s="342">
        <v>12251</v>
      </c>
      <c r="L17" s="343">
        <v>44.440816918779703</v>
      </c>
      <c r="M17" s="339">
        <v>7532</v>
      </c>
      <c r="N17" s="342"/>
      <c r="O17" s="342">
        <v>5597</v>
      </c>
      <c r="P17" s="343">
        <v>20.303261145572606</v>
      </c>
      <c r="Q17" s="339">
        <v>4107</v>
      </c>
    </row>
    <row r="18" spans="1:17" s="276" customFormat="1" ht="18" customHeight="1" x14ac:dyDescent="0.2">
      <c r="A18" s="319"/>
      <c r="B18" s="332" t="s">
        <v>7</v>
      </c>
      <c r="C18" s="342">
        <f t="shared" si="1"/>
        <v>153910</v>
      </c>
      <c r="D18" s="343">
        <f t="shared" si="0"/>
        <v>8.9097728473934374</v>
      </c>
      <c r="E18" s="342">
        <f t="shared" si="2"/>
        <v>114173</v>
      </c>
      <c r="F18" s="339"/>
      <c r="G18" s="342">
        <v>44630</v>
      </c>
      <c r="H18" s="343">
        <v>28.997466051588589</v>
      </c>
      <c r="I18" s="339">
        <v>33307</v>
      </c>
      <c r="J18" s="342"/>
      <c r="K18" s="342">
        <v>51320</v>
      </c>
      <c r="L18" s="343">
        <v>33.344162172698333</v>
      </c>
      <c r="M18" s="339">
        <v>37769</v>
      </c>
      <c r="N18" s="342"/>
      <c r="O18" s="342">
        <v>57960</v>
      </c>
      <c r="P18" s="343">
        <v>37.658371775713078</v>
      </c>
      <c r="Q18" s="339">
        <v>43097</v>
      </c>
    </row>
    <row r="19" spans="1:17" s="276" customFormat="1" ht="18" customHeight="1" x14ac:dyDescent="0.2">
      <c r="A19" s="319"/>
      <c r="B19" s="332" t="s">
        <v>43</v>
      </c>
      <c r="C19" s="342">
        <f t="shared" si="1"/>
        <v>85666</v>
      </c>
      <c r="D19" s="343">
        <f t="shared" si="0"/>
        <v>4.9591618526723824</v>
      </c>
      <c r="E19" s="342">
        <f t="shared" si="2"/>
        <v>67338</v>
      </c>
      <c r="F19" s="339"/>
      <c r="G19" s="342">
        <v>26955</v>
      </c>
      <c r="H19" s="343">
        <v>31.465225410314478</v>
      </c>
      <c r="I19" s="339">
        <v>20824</v>
      </c>
      <c r="J19" s="342"/>
      <c r="K19" s="342">
        <v>27777</v>
      </c>
      <c r="L19" s="343">
        <v>32.424765951486009</v>
      </c>
      <c r="M19" s="339">
        <v>22000</v>
      </c>
      <c r="N19" s="342"/>
      <c r="O19" s="342">
        <v>30934</v>
      </c>
      <c r="P19" s="343">
        <v>36.110008638199517</v>
      </c>
      <c r="Q19" s="339">
        <v>24514</v>
      </c>
    </row>
    <row r="20" spans="1:17" s="276" customFormat="1" ht="18" customHeight="1" x14ac:dyDescent="0.2">
      <c r="A20" s="319"/>
      <c r="B20" s="332" t="s">
        <v>44</v>
      </c>
      <c r="C20" s="342">
        <f t="shared" si="1"/>
        <v>227045</v>
      </c>
      <c r="D20" s="343">
        <f t="shared" si="0"/>
        <v>13.143521383512724</v>
      </c>
      <c r="E20" s="342">
        <f t="shared" si="2"/>
        <v>187874</v>
      </c>
      <c r="F20" s="339"/>
      <c r="G20" s="342">
        <v>52409</v>
      </c>
      <c r="H20" s="343">
        <v>23.083089255433944</v>
      </c>
      <c r="I20" s="339">
        <v>43476</v>
      </c>
      <c r="J20" s="342"/>
      <c r="K20" s="342">
        <v>94762</v>
      </c>
      <c r="L20" s="343">
        <v>41.737100574775923</v>
      </c>
      <c r="M20" s="339">
        <v>76672</v>
      </c>
      <c r="N20" s="342"/>
      <c r="O20" s="342">
        <v>79874</v>
      </c>
      <c r="P20" s="343">
        <v>35.17981016979013</v>
      </c>
      <c r="Q20" s="339">
        <v>67726</v>
      </c>
    </row>
    <row r="21" spans="1:17" s="276" customFormat="1" ht="18" customHeight="1" x14ac:dyDescent="0.2">
      <c r="A21" s="319"/>
      <c r="B21" s="332" t="s">
        <v>6</v>
      </c>
      <c r="C21" s="342">
        <f t="shared" si="1"/>
        <v>169532</v>
      </c>
      <c r="D21" s="343">
        <f t="shared" si="0"/>
        <v>9.8141226064862863</v>
      </c>
      <c r="E21" s="342">
        <f t="shared" si="2"/>
        <v>133839</v>
      </c>
      <c r="F21" s="339"/>
      <c r="G21" s="342">
        <v>49943</v>
      </c>
      <c r="H21" s="343">
        <v>29.459335110775548</v>
      </c>
      <c r="I21" s="339">
        <v>40261</v>
      </c>
      <c r="J21" s="342"/>
      <c r="K21" s="342">
        <v>63951</v>
      </c>
      <c r="L21" s="343">
        <v>37.722081966826323</v>
      </c>
      <c r="M21" s="339">
        <v>50591</v>
      </c>
      <c r="N21" s="342"/>
      <c r="O21" s="342">
        <v>55638</v>
      </c>
      <c r="P21" s="343">
        <v>32.818582922398129</v>
      </c>
      <c r="Q21" s="339">
        <v>42987</v>
      </c>
    </row>
    <row r="22" spans="1:17" s="276" customFormat="1" ht="18" customHeight="1" x14ac:dyDescent="0.2">
      <c r="A22" s="319"/>
      <c r="B22" s="332" t="s">
        <v>5</v>
      </c>
      <c r="C22" s="342">
        <f t="shared" si="1"/>
        <v>36559</v>
      </c>
      <c r="D22" s="343">
        <f t="shared" si="0"/>
        <v>2.1163822073150329</v>
      </c>
      <c r="E22" s="342">
        <f t="shared" si="2"/>
        <v>32795</v>
      </c>
      <c r="F22" s="339"/>
      <c r="G22" s="342">
        <v>12402</v>
      </c>
      <c r="H22" s="343">
        <v>33.923247353592821</v>
      </c>
      <c r="I22" s="339">
        <v>11450</v>
      </c>
      <c r="J22" s="342"/>
      <c r="K22" s="342">
        <v>12247</v>
      </c>
      <c r="L22" s="343">
        <v>33.499275144287317</v>
      </c>
      <c r="M22" s="339">
        <v>10943</v>
      </c>
      <c r="N22" s="342"/>
      <c r="O22" s="342">
        <v>11910</v>
      </c>
      <c r="P22" s="343">
        <v>32.577477502119862</v>
      </c>
      <c r="Q22" s="339">
        <v>10402</v>
      </c>
    </row>
    <row r="23" spans="1:17" s="276" customFormat="1" ht="18" customHeight="1" x14ac:dyDescent="0.2">
      <c r="A23" s="319"/>
      <c r="B23" s="332" t="s">
        <v>38</v>
      </c>
      <c r="C23" s="342">
        <f t="shared" si="1"/>
        <v>82694</v>
      </c>
      <c r="D23" s="343">
        <f t="shared" si="0"/>
        <v>4.7871142605571633</v>
      </c>
      <c r="E23" s="342">
        <f t="shared" si="2"/>
        <v>68103</v>
      </c>
      <c r="F23" s="339"/>
      <c r="G23" s="342">
        <v>26800</v>
      </c>
      <c r="H23" s="343">
        <v>32.408639079014193</v>
      </c>
      <c r="I23" s="339">
        <v>23572</v>
      </c>
      <c r="J23" s="342"/>
      <c r="K23" s="342">
        <v>29203</v>
      </c>
      <c r="L23" s="343">
        <v>35.314533097927296</v>
      </c>
      <c r="M23" s="339">
        <v>23949</v>
      </c>
      <c r="N23" s="342"/>
      <c r="O23" s="342">
        <v>26691</v>
      </c>
      <c r="P23" s="343">
        <v>32.276827823058504</v>
      </c>
      <c r="Q23" s="339">
        <v>20582</v>
      </c>
    </row>
    <row r="24" spans="1:17" s="276" customFormat="1" ht="18" customHeight="1" x14ac:dyDescent="0.2">
      <c r="A24" s="319"/>
      <c r="B24" s="332" t="s">
        <v>45</v>
      </c>
      <c r="C24" s="342">
        <f t="shared" si="1"/>
        <v>218173</v>
      </c>
      <c r="D24" s="343">
        <f t="shared" si="0"/>
        <v>12.629925745139165</v>
      </c>
      <c r="E24" s="342">
        <f t="shared" si="2"/>
        <v>163762</v>
      </c>
      <c r="F24" s="339"/>
      <c r="G24" s="342">
        <v>73064</v>
      </c>
      <c r="H24" s="343">
        <v>33.489020181232327</v>
      </c>
      <c r="I24" s="339">
        <v>56892</v>
      </c>
      <c r="J24" s="342"/>
      <c r="K24" s="342">
        <v>82511</v>
      </c>
      <c r="L24" s="343">
        <v>37.819070187420074</v>
      </c>
      <c r="M24" s="339">
        <v>60584</v>
      </c>
      <c r="N24" s="342"/>
      <c r="O24" s="342">
        <v>62598</v>
      </c>
      <c r="P24" s="343">
        <v>28.691909631347599</v>
      </c>
      <c r="Q24" s="339">
        <v>46286</v>
      </c>
    </row>
    <row r="25" spans="1:17" s="276" customFormat="1" ht="18" customHeight="1" x14ac:dyDescent="0.2">
      <c r="A25" s="319">
        <v>47094</v>
      </c>
      <c r="B25" s="332" t="s">
        <v>46</v>
      </c>
      <c r="C25" s="342">
        <f t="shared" si="1"/>
        <v>47227</v>
      </c>
      <c r="D25" s="343">
        <f t="shared" si="0"/>
        <v>2.7339473865496062</v>
      </c>
      <c r="E25" s="342">
        <f t="shared" si="2"/>
        <v>37762</v>
      </c>
      <c r="F25" s="339"/>
      <c r="G25" s="342">
        <v>15424</v>
      </c>
      <c r="H25" s="343">
        <v>32.659283884218773</v>
      </c>
      <c r="I25" s="339">
        <v>12618</v>
      </c>
      <c r="J25" s="342"/>
      <c r="K25" s="342">
        <v>19320</v>
      </c>
      <c r="L25" s="343">
        <v>40.908802168251214</v>
      </c>
      <c r="M25" s="339">
        <v>15212</v>
      </c>
      <c r="N25" s="342"/>
      <c r="O25" s="342">
        <v>12483</v>
      </c>
      <c r="P25" s="343">
        <v>26.431913947530017</v>
      </c>
      <c r="Q25" s="339">
        <v>9932</v>
      </c>
    </row>
    <row r="26" spans="1:17" s="276" customFormat="1" ht="18" customHeight="1" x14ac:dyDescent="0.2">
      <c r="B26" s="332" t="s">
        <v>47</v>
      </c>
      <c r="C26" s="342">
        <f t="shared" si="1"/>
        <v>20187</v>
      </c>
      <c r="D26" s="343">
        <f t="shared" si="0"/>
        <v>1.1686153236978192</v>
      </c>
      <c r="E26" s="342">
        <f t="shared" si="2"/>
        <v>15245</v>
      </c>
      <c r="F26" s="339"/>
      <c r="G26" s="342">
        <v>4222</v>
      </c>
      <c r="H26" s="343">
        <v>20.914449893495814</v>
      </c>
      <c r="I26" s="339">
        <v>3492</v>
      </c>
      <c r="J26" s="342"/>
      <c r="K26" s="342">
        <v>7373</v>
      </c>
      <c r="L26" s="343">
        <v>36.523505226135633</v>
      </c>
      <c r="M26" s="339">
        <v>5758</v>
      </c>
      <c r="N26" s="342"/>
      <c r="O26" s="342">
        <v>8592</v>
      </c>
      <c r="P26" s="343">
        <v>42.562044880368553</v>
      </c>
      <c r="Q26" s="339">
        <v>5995</v>
      </c>
    </row>
    <row r="27" spans="1:17" s="276" customFormat="1" ht="18" customHeight="1" x14ac:dyDescent="0.2">
      <c r="B27" s="332" t="s">
        <v>48</v>
      </c>
      <c r="C27" s="342">
        <f t="shared" si="1"/>
        <v>89904</v>
      </c>
      <c r="D27" s="343">
        <f t="shared" si="0"/>
        <v>5.2044975509847298</v>
      </c>
      <c r="E27" s="342">
        <f t="shared" si="2"/>
        <v>65206</v>
      </c>
      <c r="F27" s="339"/>
      <c r="G27" s="342">
        <v>22883</v>
      </c>
      <c r="H27" s="343">
        <v>25.452705107670404</v>
      </c>
      <c r="I27" s="339">
        <v>16791</v>
      </c>
      <c r="J27" s="342"/>
      <c r="K27" s="342">
        <v>31586</v>
      </c>
      <c r="L27" s="343">
        <v>35.133030788396511</v>
      </c>
      <c r="M27" s="339">
        <v>22186</v>
      </c>
      <c r="N27" s="342"/>
      <c r="O27" s="342">
        <v>35435</v>
      </c>
      <c r="P27" s="343">
        <v>39.414264103933085</v>
      </c>
      <c r="Q27" s="339">
        <v>26229</v>
      </c>
    </row>
    <row r="28" spans="1:17" s="276" customFormat="1" ht="18" customHeight="1" x14ac:dyDescent="0.2">
      <c r="B28" s="332" t="s">
        <v>49</v>
      </c>
      <c r="C28" s="342">
        <f t="shared" si="1"/>
        <v>12841</v>
      </c>
      <c r="D28" s="343">
        <f t="shared" si="0"/>
        <v>0.74335906135650154</v>
      </c>
      <c r="E28" s="342">
        <f t="shared" si="2"/>
        <v>8548</v>
      </c>
      <c r="F28" s="339"/>
      <c r="G28" s="342">
        <v>3598</v>
      </c>
      <c r="H28" s="343">
        <v>28.019624639825558</v>
      </c>
      <c r="I28" s="339">
        <v>2380</v>
      </c>
      <c r="J28" s="342"/>
      <c r="K28" s="342">
        <v>5649</v>
      </c>
      <c r="L28" s="343">
        <v>43.991900942294215</v>
      </c>
      <c r="M28" s="339">
        <v>3647</v>
      </c>
      <c r="N28" s="342"/>
      <c r="O28" s="342">
        <v>3594</v>
      </c>
      <c r="P28" s="343">
        <v>27.988474417880226</v>
      </c>
      <c r="Q28" s="339">
        <v>2521</v>
      </c>
    </row>
    <row r="29" spans="1:17" s="276" customFormat="1" ht="18" customHeight="1" x14ac:dyDescent="0.2">
      <c r="B29" s="337" t="s">
        <v>4</v>
      </c>
      <c r="C29" s="344">
        <f t="shared" si="1"/>
        <v>4310</v>
      </c>
      <c r="D29" s="345">
        <f t="shared" si="0"/>
        <v>0.24950374226668648</v>
      </c>
      <c r="E29" s="342">
        <f t="shared" si="2"/>
        <v>3188</v>
      </c>
      <c r="F29" s="339"/>
      <c r="G29" s="344">
        <v>1435</v>
      </c>
      <c r="H29" s="345">
        <v>33.294663573085849</v>
      </c>
      <c r="I29" s="339">
        <v>1085</v>
      </c>
      <c r="J29" s="342"/>
      <c r="K29" s="344">
        <v>1573</v>
      </c>
      <c r="L29" s="345">
        <v>36.496519721577727</v>
      </c>
      <c r="M29" s="339">
        <v>1186</v>
      </c>
      <c r="N29" s="342"/>
      <c r="O29" s="344">
        <v>1302</v>
      </c>
      <c r="P29" s="345">
        <v>30.208816705336428</v>
      </c>
      <c r="Q29" s="339">
        <v>917</v>
      </c>
    </row>
    <row r="30" spans="1:17" s="213" customFormat="1" ht="18" customHeight="1" x14ac:dyDescent="0.2">
      <c r="B30" s="333" t="s">
        <v>3</v>
      </c>
      <c r="C30" s="334">
        <f>SUM(C12:C29)</f>
        <v>1727429</v>
      </c>
      <c r="D30" s="335">
        <f>C30/C$30*100</f>
        <v>100</v>
      </c>
      <c r="E30" s="334">
        <f>SUM(E12:E29)</f>
        <v>1313437</v>
      </c>
      <c r="F30" s="350"/>
      <c r="G30" s="334">
        <f>SUM(G12:G29)</f>
        <v>495768</v>
      </c>
      <c r="H30" s="335">
        <f t="shared" ref="H13:H30" si="3">G30/$C30*100</f>
        <v>28.699761321594114</v>
      </c>
      <c r="I30" s="340">
        <f>SUM(I12:I29)</f>
        <v>386326</v>
      </c>
      <c r="J30" s="353"/>
      <c r="K30" s="334">
        <f>SUM(K12:K29)</f>
        <v>677540</v>
      </c>
      <c r="L30" s="335">
        <f t="shared" ref="L13:L30" si="4">K30/$C30*100</f>
        <v>39.222451400318043</v>
      </c>
      <c r="M30" s="340">
        <f>SUM(M12:M29)</f>
        <v>508082</v>
      </c>
      <c r="N30" s="353"/>
      <c r="O30" s="334">
        <f>SUM(O12:O29)</f>
        <v>554121</v>
      </c>
      <c r="P30" s="335">
        <f t="shared" ref="P13:P30" si="5">O30/$C30*100</f>
        <v>32.07778727808784</v>
      </c>
      <c r="Q30" s="340">
        <f>SUM(Q12:Q29)</f>
        <v>419029</v>
      </c>
    </row>
    <row r="31" spans="1:17" s="257" customFormat="1" ht="6.75" customHeight="1" x14ac:dyDescent="0.2">
      <c r="B31" s="1160"/>
      <c r="C31" s="1160"/>
      <c r="D31" s="1160"/>
      <c r="E31" s="294"/>
      <c r="F31" s="294"/>
    </row>
    <row r="32" spans="1:17" ht="24.75" customHeight="1" x14ac:dyDescent="0.2">
      <c r="B32" s="1156" t="s">
        <v>84</v>
      </c>
      <c r="C32" s="1156"/>
      <c r="D32" s="1156"/>
      <c r="E32" s="1156"/>
      <c r="F32" s="1156"/>
      <c r="G32" s="1156"/>
      <c r="H32" s="1156"/>
      <c r="I32" s="1156"/>
      <c r="J32" s="1156"/>
      <c r="K32" s="1156"/>
      <c r="L32" s="1156"/>
      <c r="M32" s="1156"/>
      <c r="N32" s="1156"/>
      <c r="O32" s="1156"/>
      <c r="P32" s="1156"/>
      <c r="Q32" s="1156"/>
    </row>
    <row r="33" spans="2:11" x14ac:dyDescent="0.2">
      <c r="G33" s="320"/>
      <c r="K33" s="320"/>
    </row>
    <row r="34" spans="2:11" x14ac:dyDescent="0.2">
      <c r="B34" s="320"/>
      <c r="K34" s="320"/>
    </row>
  </sheetData>
  <mergeCells count="15">
    <mergeCell ref="B32:Q32"/>
    <mergeCell ref="G9:H9"/>
    <mergeCell ref="K9:L9"/>
    <mergeCell ref="O9:P9"/>
    <mergeCell ref="B31:D31"/>
    <mergeCell ref="B2:D2"/>
    <mergeCell ref="G2:P2"/>
    <mergeCell ref="B5:P5"/>
    <mergeCell ref="B7:B10"/>
    <mergeCell ref="C7:E8"/>
    <mergeCell ref="G8:I8"/>
    <mergeCell ref="K8:M8"/>
    <mergeCell ref="O8:Q8"/>
    <mergeCell ref="C9:D9"/>
    <mergeCell ref="B4:Q4"/>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67</v>
      </c>
    </row>
    <row r="2" spans="1:21" s="206" customFormat="1" ht="49.5" customHeight="1" x14ac:dyDescent="0.2">
      <c r="B2" s="1054"/>
      <c r="C2" s="1054"/>
      <c r="D2" s="1054"/>
      <c r="E2" s="207"/>
      <c r="F2" s="1141"/>
      <c r="G2" s="1141"/>
      <c r="H2" s="1141"/>
      <c r="I2" s="1141"/>
      <c r="J2" s="1141"/>
      <c r="K2" s="1141"/>
      <c r="L2" s="1141"/>
      <c r="M2" s="1141"/>
      <c r="N2" s="1141"/>
      <c r="O2" s="1141"/>
      <c r="P2" s="1141"/>
      <c r="Q2" s="1141"/>
      <c r="S2" s="207"/>
    </row>
    <row r="3" spans="1:21" s="206" customFormat="1" ht="3" customHeight="1" x14ac:dyDescent="0.2">
      <c r="B3" s="207"/>
      <c r="C3" s="207"/>
      <c r="D3" s="207"/>
      <c r="E3" s="207"/>
      <c r="K3" s="207"/>
      <c r="P3" s="207"/>
      <c r="S3" s="207"/>
    </row>
    <row r="4" spans="1:21" s="209" customFormat="1" ht="15" customHeight="1" x14ac:dyDescent="0.2">
      <c r="B4" s="1155" t="s">
        <v>450</v>
      </c>
      <c r="C4" s="1155"/>
      <c r="D4" s="1155"/>
      <c r="E4" s="1155"/>
      <c r="F4" s="1155"/>
      <c r="G4" s="1155"/>
      <c r="H4" s="1155"/>
      <c r="I4" s="1155"/>
      <c r="J4" s="1155"/>
      <c r="K4" s="1155"/>
      <c r="L4" s="1155"/>
      <c r="M4" s="1155"/>
      <c r="N4" s="1155"/>
      <c r="O4" s="1155"/>
      <c r="P4" s="1155"/>
      <c r="Q4" s="1155"/>
      <c r="R4" s="1155"/>
      <c r="S4" s="1155"/>
      <c r="T4" s="315"/>
    </row>
    <row r="5" spans="1:21" s="316" customFormat="1" ht="15" customHeight="1" x14ac:dyDescent="0.2">
      <c r="B5" s="1142" t="str">
        <f>porsaad!B6</f>
        <v>Situación a 31 de diciembre de 2022</v>
      </c>
      <c r="C5" s="1142"/>
      <c r="D5" s="1142"/>
      <c r="E5" s="1142"/>
      <c r="F5" s="1142"/>
      <c r="G5" s="1142"/>
      <c r="H5" s="1142"/>
      <c r="I5" s="1142"/>
      <c r="J5" s="1142"/>
      <c r="K5" s="1142"/>
      <c r="L5" s="1142"/>
      <c r="M5" s="1142"/>
      <c r="N5" s="1142"/>
      <c r="O5" s="1142"/>
      <c r="P5" s="1142"/>
      <c r="Q5" s="1142"/>
      <c r="R5" s="1142"/>
      <c r="S5" s="1142"/>
      <c r="T5" s="317"/>
      <c r="U5" s="91"/>
    </row>
    <row r="6" spans="1:21" s="209" customFormat="1" ht="4.5" customHeight="1" x14ac:dyDescent="0.2"/>
    <row r="7" spans="1:21" s="212" customFormat="1" ht="15" customHeight="1" x14ac:dyDescent="0.2">
      <c r="A7" s="213"/>
      <c r="B7" s="1143" t="s">
        <v>15</v>
      </c>
      <c r="C7" s="1146" t="s">
        <v>78</v>
      </c>
      <c r="D7" s="1147"/>
      <c r="E7" s="348"/>
      <c r="F7" s="1162" t="s">
        <v>34</v>
      </c>
      <c r="G7" s="1163"/>
      <c r="H7" s="1163"/>
      <c r="I7" s="1164"/>
      <c r="J7" s="352"/>
      <c r="K7" s="1162" t="s">
        <v>52</v>
      </c>
      <c r="L7" s="1163"/>
      <c r="M7" s="1163"/>
      <c r="N7" s="1164"/>
      <c r="O7" s="352"/>
      <c r="P7" s="1162" t="s">
        <v>53</v>
      </c>
      <c r="Q7" s="1163"/>
      <c r="R7" s="1163"/>
      <c r="S7" s="1164"/>
    </row>
    <row r="8" spans="1:21" s="212" customFormat="1" ht="35.25" customHeight="1" x14ac:dyDescent="0.2">
      <c r="A8" s="213"/>
      <c r="B8" s="1144"/>
      <c r="C8" s="1148"/>
      <c r="D8" s="1149"/>
      <c r="E8" s="348"/>
      <c r="F8" s="1165" t="s">
        <v>75</v>
      </c>
      <c r="G8" s="1166"/>
      <c r="H8" s="1167" t="s">
        <v>298</v>
      </c>
      <c r="I8" s="1168"/>
      <c r="J8" s="330"/>
      <c r="K8" s="1165" t="s">
        <v>75</v>
      </c>
      <c r="L8" s="1166"/>
      <c r="M8" s="1167" t="s">
        <v>298</v>
      </c>
      <c r="N8" s="1168"/>
      <c r="O8" s="330"/>
      <c r="P8" s="1165" t="s">
        <v>75</v>
      </c>
      <c r="Q8" s="1166"/>
      <c r="R8" s="1167" t="s">
        <v>298</v>
      </c>
      <c r="S8" s="1168"/>
    </row>
    <row r="9" spans="1:21" s="217" customFormat="1" ht="29.25" customHeight="1" x14ac:dyDescent="0.2">
      <c r="A9" s="318"/>
      <c r="B9" s="1145"/>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804</v>
      </c>
      <c r="D11" s="341">
        <f>C11/C$29*100</f>
        <v>1.2248255689954601</v>
      </c>
      <c r="E11" s="339"/>
      <c r="F11" s="336">
        <v>20</v>
      </c>
      <c r="G11" s="341">
        <v>2.4875621890547266</v>
      </c>
      <c r="H11" s="336">
        <v>7</v>
      </c>
      <c r="I11" s="341">
        <v>35</v>
      </c>
      <c r="J11" s="342"/>
      <c r="K11" s="336">
        <v>47</v>
      </c>
      <c r="L11" s="341">
        <v>5.8457711442786069</v>
      </c>
      <c r="M11" s="336">
        <v>32</v>
      </c>
      <c r="N11" s="341">
        <v>68.085106382978722</v>
      </c>
      <c r="O11" s="342"/>
      <c r="P11" s="336">
        <v>737</v>
      </c>
      <c r="Q11" s="341">
        <v>91.666666666666657</v>
      </c>
      <c r="R11" s="336">
        <v>486</v>
      </c>
      <c r="S11" s="341">
        <v>65.943012211668929</v>
      </c>
    </row>
    <row r="12" spans="1:21" s="276" customFormat="1" ht="18" customHeight="1" x14ac:dyDescent="0.2">
      <c r="A12" s="319"/>
      <c r="B12" s="332" t="s">
        <v>10</v>
      </c>
      <c r="C12" s="342">
        <f t="shared" ref="C12:C28" si="0">F12+K12+P12</f>
        <v>3500</v>
      </c>
      <c r="D12" s="343">
        <f t="shared" ref="D12:D29" si="1">C12/C$29*100</f>
        <v>5.3319521038359587</v>
      </c>
      <c r="E12" s="339"/>
      <c r="F12" s="342">
        <v>1596</v>
      </c>
      <c r="G12" s="343">
        <v>45.6</v>
      </c>
      <c r="H12" s="342">
        <v>6</v>
      </c>
      <c r="I12" s="343">
        <v>0.37593984962406013</v>
      </c>
      <c r="J12" s="342"/>
      <c r="K12" s="342">
        <v>961</v>
      </c>
      <c r="L12" s="343">
        <v>27.457142857142859</v>
      </c>
      <c r="M12" s="342">
        <v>69</v>
      </c>
      <c r="N12" s="343">
        <v>7.1800208116545265</v>
      </c>
      <c r="O12" s="342"/>
      <c r="P12" s="342">
        <v>943</v>
      </c>
      <c r="Q12" s="343">
        <v>26.94285714285714</v>
      </c>
      <c r="R12" s="342">
        <v>415</v>
      </c>
      <c r="S12" s="343">
        <v>44.008483563096505</v>
      </c>
    </row>
    <row r="13" spans="1:21" s="276" customFormat="1" ht="18" customHeight="1" x14ac:dyDescent="0.2">
      <c r="A13" s="319"/>
      <c r="B13" s="332" t="s">
        <v>40</v>
      </c>
      <c r="C13" s="342">
        <f t="shared" si="0"/>
        <v>7367</v>
      </c>
      <c r="D13" s="343">
        <f t="shared" si="1"/>
        <v>11.222997471131288</v>
      </c>
      <c r="E13" s="339"/>
      <c r="F13" s="342">
        <v>2160</v>
      </c>
      <c r="G13" s="343">
        <v>29.319940274195737</v>
      </c>
      <c r="H13" s="342">
        <v>8</v>
      </c>
      <c r="I13" s="343">
        <v>0.37037037037037041</v>
      </c>
      <c r="J13" s="342"/>
      <c r="K13" s="342">
        <v>2632</v>
      </c>
      <c r="L13" s="343">
        <v>35.726890185964436</v>
      </c>
      <c r="M13" s="342">
        <v>11</v>
      </c>
      <c r="N13" s="343">
        <v>0.41793313069908811</v>
      </c>
      <c r="O13" s="342"/>
      <c r="P13" s="342">
        <v>2575</v>
      </c>
      <c r="Q13" s="343">
        <v>34.953169539839827</v>
      </c>
      <c r="R13" s="342">
        <v>1722</v>
      </c>
      <c r="S13" s="343">
        <v>66.873786407766985</v>
      </c>
    </row>
    <row r="14" spans="1:21" s="276" customFormat="1" ht="18" customHeight="1" x14ac:dyDescent="0.2">
      <c r="A14" s="319"/>
      <c r="B14" s="332" t="s">
        <v>41</v>
      </c>
      <c r="C14" s="342">
        <f t="shared" si="0"/>
        <v>3966</v>
      </c>
      <c r="D14" s="343">
        <f t="shared" si="1"/>
        <v>6.0418634410895464</v>
      </c>
      <c r="E14" s="339"/>
      <c r="F14" s="342">
        <v>159</v>
      </c>
      <c r="G14" s="343">
        <v>4.0090771558245084</v>
      </c>
      <c r="H14" s="342">
        <v>15</v>
      </c>
      <c r="I14" s="343">
        <v>9.433962264150944</v>
      </c>
      <c r="J14" s="342"/>
      <c r="K14" s="342">
        <v>464</v>
      </c>
      <c r="L14" s="343">
        <v>11.699445284921836</v>
      </c>
      <c r="M14" s="342">
        <v>45</v>
      </c>
      <c r="N14" s="343">
        <v>9.6982758620689662</v>
      </c>
      <c r="O14" s="342"/>
      <c r="P14" s="342">
        <v>3343</v>
      </c>
      <c r="Q14" s="343">
        <v>84.291477559253664</v>
      </c>
      <c r="R14" s="342">
        <v>451</v>
      </c>
      <c r="S14" s="343">
        <v>13.490876458271014</v>
      </c>
    </row>
    <row r="15" spans="1:21" s="276" customFormat="1" ht="18" customHeight="1" x14ac:dyDescent="0.2">
      <c r="A15" s="319"/>
      <c r="B15" s="332" t="s">
        <v>9</v>
      </c>
      <c r="C15" s="342">
        <f t="shared" si="0"/>
        <v>1083</v>
      </c>
      <c r="D15" s="343">
        <f t="shared" si="1"/>
        <v>1.6498583224155268</v>
      </c>
      <c r="E15" s="339"/>
      <c r="F15" s="342">
        <v>322</v>
      </c>
      <c r="G15" s="343">
        <v>29.732225300092335</v>
      </c>
      <c r="H15" s="342">
        <v>59</v>
      </c>
      <c r="I15" s="343">
        <v>18.322981366459629</v>
      </c>
      <c r="J15" s="342"/>
      <c r="K15" s="342">
        <v>367</v>
      </c>
      <c r="L15" s="343">
        <v>33.887349953831944</v>
      </c>
      <c r="M15" s="342">
        <v>75</v>
      </c>
      <c r="N15" s="343">
        <v>20.435967302452315</v>
      </c>
      <c r="O15" s="342"/>
      <c r="P15" s="342">
        <v>394</v>
      </c>
      <c r="Q15" s="343">
        <v>36.380424746075718</v>
      </c>
      <c r="R15" s="342">
        <v>125</v>
      </c>
      <c r="S15" s="343">
        <v>31.725888324873097</v>
      </c>
    </row>
    <row r="16" spans="1:21" s="276" customFormat="1" ht="18" customHeight="1" x14ac:dyDescent="0.2">
      <c r="A16" s="319"/>
      <c r="B16" s="332" t="s">
        <v>8</v>
      </c>
      <c r="C16" s="342">
        <f t="shared" si="0"/>
        <v>6852</v>
      </c>
      <c r="D16" s="343">
        <f t="shared" si="1"/>
        <v>10.438438804423997</v>
      </c>
      <c r="E16" s="339"/>
      <c r="F16" s="342">
        <v>2921</v>
      </c>
      <c r="G16" s="343">
        <v>42.629889083479277</v>
      </c>
      <c r="H16" s="342">
        <v>0</v>
      </c>
      <c r="I16" s="343">
        <v>0</v>
      </c>
      <c r="J16" s="342"/>
      <c r="K16" s="342">
        <v>3347</v>
      </c>
      <c r="L16" s="343">
        <v>48.84705195563339</v>
      </c>
      <c r="M16" s="342">
        <v>0</v>
      </c>
      <c r="N16" s="343">
        <v>0</v>
      </c>
      <c r="O16" s="342"/>
      <c r="P16" s="342">
        <v>584</v>
      </c>
      <c r="Q16" s="343">
        <v>8.5230589608873331</v>
      </c>
      <c r="R16" s="342">
        <v>93</v>
      </c>
      <c r="S16" s="343">
        <v>15.924657534246576</v>
      </c>
    </row>
    <row r="17" spans="1:19" s="276" customFormat="1" ht="18" customHeight="1" x14ac:dyDescent="0.2">
      <c r="A17" s="319"/>
      <c r="B17" s="332" t="s">
        <v>7</v>
      </c>
      <c r="C17" s="342">
        <f t="shared" si="0"/>
        <v>13137</v>
      </c>
      <c r="D17" s="343">
        <f t="shared" si="1"/>
        <v>20.013101368026568</v>
      </c>
      <c r="E17" s="339"/>
      <c r="F17" s="342">
        <v>5517</v>
      </c>
      <c r="G17" s="343">
        <v>41.995889472482304</v>
      </c>
      <c r="H17" s="342">
        <v>15</v>
      </c>
      <c r="I17" s="343">
        <v>0.27188689505165853</v>
      </c>
      <c r="J17" s="342"/>
      <c r="K17" s="342">
        <v>4263</v>
      </c>
      <c r="L17" s="343">
        <v>32.450331125827816</v>
      </c>
      <c r="M17" s="342">
        <v>31</v>
      </c>
      <c r="N17" s="343">
        <v>0.72718742669481584</v>
      </c>
      <c r="O17" s="342"/>
      <c r="P17" s="342">
        <v>3357</v>
      </c>
      <c r="Q17" s="343">
        <v>25.553779401689887</v>
      </c>
      <c r="R17" s="342">
        <v>51</v>
      </c>
      <c r="S17" s="343">
        <v>1.5192135835567471</v>
      </c>
    </row>
    <row r="18" spans="1:19" s="276" customFormat="1" ht="18" customHeight="1" x14ac:dyDescent="0.2">
      <c r="A18" s="319"/>
      <c r="B18" s="332" t="s">
        <v>43</v>
      </c>
      <c r="C18" s="342">
        <f t="shared" si="0"/>
        <v>8376</v>
      </c>
      <c r="D18" s="343">
        <f t="shared" si="1"/>
        <v>12.760123091922853</v>
      </c>
      <c r="E18" s="339"/>
      <c r="F18" s="342">
        <v>2538</v>
      </c>
      <c r="G18" s="343">
        <v>30.300859598853869</v>
      </c>
      <c r="H18" s="342">
        <v>338</v>
      </c>
      <c r="I18" s="343">
        <v>13.317572892040976</v>
      </c>
      <c r="J18" s="342"/>
      <c r="K18" s="342">
        <v>2087</v>
      </c>
      <c r="L18" s="343">
        <v>24.916427889207259</v>
      </c>
      <c r="M18" s="342">
        <v>513</v>
      </c>
      <c r="N18" s="343">
        <v>24.580737901293723</v>
      </c>
      <c r="O18" s="342"/>
      <c r="P18" s="342">
        <v>3751</v>
      </c>
      <c r="Q18" s="343">
        <v>44.782712511938868</v>
      </c>
      <c r="R18" s="342">
        <v>1760</v>
      </c>
      <c r="S18" s="343">
        <v>46.920821114369502</v>
      </c>
    </row>
    <row r="19" spans="1:19" s="276" customFormat="1" ht="18" customHeight="1" x14ac:dyDescent="0.2">
      <c r="A19" s="319"/>
      <c r="B19" s="332" t="s">
        <v>44</v>
      </c>
      <c r="C19" s="342">
        <f t="shared" si="0"/>
        <v>337</v>
      </c>
      <c r="D19" s="343">
        <f t="shared" si="1"/>
        <v>0.51339081685506238</v>
      </c>
      <c r="E19" s="339"/>
      <c r="F19" s="342">
        <v>117</v>
      </c>
      <c r="G19" s="343">
        <v>34.718100890207715</v>
      </c>
      <c r="H19" s="342">
        <v>116</v>
      </c>
      <c r="I19" s="343">
        <v>99.145299145299148</v>
      </c>
      <c r="J19" s="342"/>
      <c r="K19" s="342">
        <v>196</v>
      </c>
      <c r="L19" s="343">
        <v>58.160237388724035</v>
      </c>
      <c r="M19" s="342">
        <v>196</v>
      </c>
      <c r="N19" s="343">
        <v>100</v>
      </c>
      <c r="O19" s="342"/>
      <c r="P19" s="342">
        <v>24</v>
      </c>
      <c r="Q19" s="343">
        <v>7.1216617210682491</v>
      </c>
      <c r="R19" s="342">
        <v>24</v>
      </c>
      <c r="S19" s="343">
        <v>100</v>
      </c>
    </row>
    <row r="20" spans="1:19" s="276" customFormat="1" ht="18" customHeight="1" x14ac:dyDescent="0.2">
      <c r="A20" s="319"/>
      <c r="B20" s="332" t="s">
        <v>6</v>
      </c>
      <c r="C20" s="342">
        <f t="shared" si="0"/>
        <v>1208</v>
      </c>
      <c r="D20" s="343">
        <f t="shared" si="1"/>
        <v>1.840285183266811</v>
      </c>
      <c r="E20" s="339"/>
      <c r="F20" s="342">
        <v>6</v>
      </c>
      <c r="G20" s="343">
        <v>0.49668874172185434</v>
      </c>
      <c r="H20" s="342">
        <v>1</v>
      </c>
      <c r="I20" s="343">
        <v>16.666666666666664</v>
      </c>
      <c r="J20" s="342"/>
      <c r="K20" s="342">
        <v>248</v>
      </c>
      <c r="L20" s="343">
        <v>20.52980132450331</v>
      </c>
      <c r="M20" s="342">
        <v>83</v>
      </c>
      <c r="N20" s="343">
        <v>33.467741935483872</v>
      </c>
      <c r="O20" s="342"/>
      <c r="P20" s="342">
        <v>954</v>
      </c>
      <c r="Q20" s="343">
        <v>78.973509933774835</v>
      </c>
      <c r="R20" s="342">
        <v>497</v>
      </c>
      <c r="S20" s="343">
        <v>52.096436058700213</v>
      </c>
    </row>
    <row r="21" spans="1:19" s="276" customFormat="1" ht="18" customHeight="1" x14ac:dyDescent="0.2">
      <c r="A21" s="319"/>
      <c r="B21" s="332" t="s">
        <v>5</v>
      </c>
      <c r="C21" s="342">
        <f t="shared" si="0"/>
        <v>1142</v>
      </c>
      <c r="D21" s="343">
        <f t="shared" si="1"/>
        <v>1.7397398007373328</v>
      </c>
      <c r="E21" s="339"/>
      <c r="F21" s="342">
        <v>258</v>
      </c>
      <c r="G21" s="343">
        <v>22.591943957968478</v>
      </c>
      <c r="H21" s="342">
        <v>51</v>
      </c>
      <c r="I21" s="343">
        <v>19.767441860465116</v>
      </c>
      <c r="J21" s="342"/>
      <c r="K21" s="342">
        <v>211</v>
      </c>
      <c r="L21" s="343">
        <v>18.476357267950963</v>
      </c>
      <c r="M21" s="342">
        <v>64</v>
      </c>
      <c r="N21" s="343">
        <v>30.33175355450237</v>
      </c>
      <c r="O21" s="342"/>
      <c r="P21" s="342">
        <v>673</v>
      </c>
      <c r="Q21" s="343">
        <v>58.931698774080566</v>
      </c>
      <c r="R21" s="342">
        <v>594</v>
      </c>
      <c r="S21" s="343">
        <v>88.26151560178306</v>
      </c>
    </row>
    <row r="22" spans="1:19" s="276" customFormat="1" ht="18" customHeight="1" x14ac:dyDescent="0.2">
      <c r="A22" s="319"/>
      <c r="B22" s="332" t="s">
        <v>38</v>
      </c>
      <c r="C22" s="342">
        <f t="shared" si="0"/>
        <v>5520</v>
      </c>
      <c r="D22" s="343">
        <f t="shared" si="1"/>
        <v>8.409250175192712</v>
      </c>
      <c r="E22" s="339"/>
      <c r="F22" s="342">
        <v>1394</v>
      </c>
      <c r="G22" s="343">
        <v>25.2536231884058</v>
      </c>
      <c r="H22" s="342">
        <v>9</v>
      </c>
      <c r="I22" s="343">
        <v>0.64562410329985653</v>
      </c>
      <c r="J22" s="342"/>
      <c r="K22" s="342">
        <v>2007</v>
      </c>
      <c r="L22" s="343">
        <v>36.358695652173914</v>
      </c>
      <c r="M22" s="342">
        <v>69</v>
      </c>
      <c r="N22" s="343">
        <v>3.4379671150971598</v>
      </c>
      <c r="O22" s="342"/>
      <c r="P22" s="342">
        <v>2119</v>
      </c>
      <c r="Q22" s="343">
        <v>38.387681159420289</v>
      </c>
      <c r="R22" s="342">
        <v>221</v>
      </c>
      <c r="S22" s="343">
        <v>10.429447852760736</v>
      </c>
    </row>
    <row r="23" spans="1:19" s="276" customFormat="1" ht="18" customHeight="1" x14ac:dyDescent="0.2">
      <c r="A23" s="319"/>
      <c r="B23" s="332" t="s">
        <v>45</v>
      </c>
      <c r="C23" s="342">
        <f t="shared" si="0"/>
        <v>4268</v>
      </c>
      <c r="D23" s="343">
        <f t="shared" si="1"/>
        <v>6.5019347369062492</v>
      </c>
      <c r="E23" s="339"/>
      <c r="F23" s="342">
        <v>1742</v>
      </c>
      <c r="G23" s="343">
        <v>40.815370196813497</v>
      </c>
      <c r="H23" s="342">
        <v>32</v>
      </c>
      <c r="I23" s="343">
        <v>1.8369690011481057</v>
      </c>
      <c r="J23" s="342"/>
      <c r="K23" s="342">
        <v>1861</v>
      </c>
      <c r="L23" s="343">
        <v>43.603561387066541</v>
      </c>
      <c r="M23" s="342">
        <v>51</v>
      </c>
      <c r="N23" s="343">
        <v>2.7404621171413219</v>
      </c>
      <c r="O23" s="342"/>
      <c r="P23" s="342">
        <v>665</v>
      </c>
      <c r="Q23" s="343">
        <v>15.581068416119962</v>
      </c>
      <c r="R23" s="342">
        <v>97</v>
      </c>
      <c r="S23" s="343">
        <v>14.586466165413533</v>
      </c>
    </row>
    <row r="24" spans="1:19" s="276" customFormat="1" ht="18" customHeight="1" x14ac:dyDescent="0.2">
      <c r="A24" s="319">
        <v>47094</v>
      </c>
      <c r="B24" s="332" t="s">
        <v>46</v>
      </c>
      <c r="C24" s="342">
        <f t="shared" si="0"/>
        <v>4096</v>
      </c>
      <c r="D24" s="343">
        <f t="shared" si="1"/>
        <v>6.239907376374882</v>
      </c>
      <c r="E24" s="339"/>
      <c r="F24" s="342">
        <v>1481</v>
      </c>
      <c r="G24" s="343">
        <v>36.1572265625</v>
      </c>
      <c r="H24" s="342">
        <v>35</v>
      </c>
      <c r="I24" s="343">
        <v>2.3632680621201891</v>
      </c>
      <c r="J24" s="342"/>
      <c r="K24" s="342">
        <v>2048</v>
      </c>
      <c r="L24" s="343">
        <v>50</v>
      </c>
      <c r="M24" s="342">
        <v>115</v>
      </c>
      <c r="N24" s="343">
        <v>5.615234375</v>
      </c>
      <c r="O24" s="342"/>
      <c r="P24" s="342">
        <v>567</v>
      </c>
      <c r="Q24" s="343">
        <v>13.8427734375</v>
      </c>
      <c r="R24" s="342">
        <v>33</v>
      </c>
      <c r="S24" s="343">
        <v>5.8201058201058196</v>
      </c>
    </row>
    <row r="25" spans="1:19" s="276" customFormat="1" ht="18" customHeight="1" x14ac:dyDescent="0.2">
      <c r="B25" s="332" t="s">
        <v>47</v>
      </c>
      <c r="C25" s="342">
        <f t="shared" si="0"/>
        <v>1586</v>
      </c>
      <c r="D25" s="343">
        <f t="shared" si="1"/>
        <v>2.4161360104810945</v>
      </c>
      <c r="E25" s="339"/>
      <c r="F25" s="342">
        <v>251</v>
      </c>
      <c r="G25" s="343">
        <v>15.825977301387137</v>
      </c>
      <c r="H25" s="342">
        <v>13</v>
      </c>
      <c r="I25" s="343">
        <v>5.1792828685258963</v>
      </c>
      <c r="J25" s="342"/>
      <c r="K25" s="342">
        <v>379</v>
      </c>
      <c r="L25" s="343">
        <v>23.896595208070618</v>
      </c>
      <c r="M25" s="342">
        <v>6</v>
      </c>
      <c r="N25" s="343">
        <v>1.5831134564643801</v>
      </c>
      <c r="O25" s="342"/>
      <c r="P25" s="342">
        <v>956</v>
      </c>
      <c r="Q25" s="343">
        <v>60.277427490542244</v>
      </c>
      <c r="R25" s="342">
        <v>288</v>
      </c>
      <c r="S25" s="343">
        <v>30.125523012552303</v>
      </c>
    </row>
    <row r="26" spans="1:19" s="276" customFormat="1" ht="18" customHeight="1" x14ac:dyDescent="0.2">
      <c r="B26" s="332" t="s">
        <v>48</v>
      </c>
      <c r="C26" s="342">
        <f t="shared" si="0"/>
        <v>811</v>
      </c>
      <c r="D26" s="343">
        <f t="shared" si="1"/>
        <v>1.2354894732031321</v>
      </c>
      <c r="E26" s="339"/>
      <c r="F26" s="342">
        <v>222</v>
      </c>
      <c r="G26" s="343">
        <v>27.373612823674478</v>
      </c>
      <c r="H26" s="342">
        <v>10</v>
      </c>
      <c r="I26" s="343">
        <v>4.5045045045045047</v>
      </c>
      <c r="J26" s="342"/>
      <c r="K26" s="342">
        <v>340</v>
      </c>
      <c r="L26" s="343">
        <v>41.923551171393342</v>
      </c>
      <c r="M26" s="342">
        <v>22</v>
      </c>
      <c r="N26" s="343">
        <v>6.4705882352941186</v>
      </c>
      <c r="O26" s="342"/>
      <c r="P26" s="342">
        <v>249</v>
      </c>
      <c r="Q26" s="343">
        <v>30.702836004932184</v>
      </c>
      <c r="R26" s="342">
        <v>7</v>
      </c>
      <c r="S26" s="343">
        <v>2.8112449799196786</v>
      </c>
    </row>
    <row r="27" spans="1:19" s="276" customFormat="1" ht="18" customHeight="1" x14ac:dyDescent="0.2">
      <c r="B27" s="332" t="s">
        <v>49</v>
      </c>
      <c r="C27" s="342">
        <f t="shared" si="0"/>
        <v>1028</v>
      </c>
      <c r="D27" s="343">
        <f t="shared" si="1"/>
        <v>1.5660705036409615</v>
      </c>
      <c r="E27" s="339"/>
      <c r="F27" s="342">
        <v>356</v>
      </c>
      <c r="G27" s="343">
        <v>34.630350194552527</v>
      </c>
      <c r="H27" s="342">
        <v>18</v>
      </c>
      <c r="I27" s="343">
        <v>5.0561797752808983</v>
      </c>
      <c r="J27" s="342"/>
      <c r="K27" s="342">
        <v>500</v>
      </c>
      <c r="L27" s="343">
        <v>48.638132295719842</v>
      </c>
      <c r="M27" s="342">
        <v>23</v>
      </c>
      <c r="N27" s="343">
        <v>4.5999999999999996</v>
      </c>
      <c r="O27" s="342"/>
      <c r="P27" s="342">
        <v>172</v>
      </c>
      <c r="Q27" s="343">
        <v>16.731517509727624</v>
      </c>
      <c r="R27" s="342">
        <v>16</v>
      </c>
      <c r="S27" s="343">
        <v>9.3023255813953494</v>
      </c>
    </row>
    <row r="28" spans="1:19" s="276" customFormat="1" ht="18" customHeight="1" x14ac:dyDescent="0.2">
      <c r="B28" s="337" t="s">
        <v>4</v>
      </c>
      <c r="C28" s="344">
        <f t="shared" si="0"/>
        <v>561</v>
      </c>
      <c r="D28" s="345">
        <f t="shared" si="1"/>
        <v>0.85463575150056359</v>
      </c>
      <c r="E28" s="339"/>
      <c r="F28" s="344">
        <v>172</v>
      </c>
      <c r="G28" s="345">
        <v>30.65953654188948</v>
      </c>
      <c r="H28" s="344">
        <v>9</v>
      </c>
      <c r="I28" s="345">
        <v>5.2325581395348841</v>
      </c>
      <c r="J28" s="342"/>
      <c r="K28" s="344">
        <v>189</v>
      </c>
      <c r="L28" s="345">
        <v>33.689839572192511</v>
      </c>
      <c r="M28" s="344">
        <v>17</v>
      </c>
      <c r="N28" s="345">
        <v>8.9947089947089935</v>
      </c>
      <c r="O28" s="342"/>
      <c r="P28" s="344">
        <v>200</v>
      </c>
      <c r="Q28" s="345">
        <v>35.650623885918002</v>
      </c>
      <c r="R28" s="344">
        <v>24</v>
      </c>
      <c r="S28" s="345">
        <v>12</v>
      </c>
    </row>
    <row r="29" spans="1:19" s="213" customFormat="1" ht="18" customHeight="1" x14ac:dyDescent="0.2">
      <c r="B29" s="333" t="s">
        <v>3</v>
      </c>
      <c r="C29" s="334">
        <f>SUM(C11:C28)</f>
        <v>65642</v>
      </c>
      <c r="D29" s="335">
        <f t="shared" si="1"/>
        <v>100</v>
      </c>
      <c r="E29" s="350"/>
      <c r="F29" s="334">
        <f>SUM(F11:F28)</f>
        <v>21232</v>
      </c>
      <c r="G29" s="335">
        <f t="shared" ref="G12:G29" si="2">F29/$C29*100</f>
        <v>32.345144876755739</v>
      </c>
      <c r="H29" s="334">
        <f>SUM(H11:H28)</f>
        <v>742</v>
      </c>
      <c r="I29" s="335">
        <f t="shared" ref="I12:I29" si="3">H29/F29*100</f>
        <v>3.4947249434815371</v>
      </c>
      <c r="J29" s="353"/>
      <c r="K29" s="334">
        <f>SUM(K11:K28)</f>
        <v>22147</v>
      </c>
      <c r="L29" s="335">
        <f t="shared" ref="L12:L29" si="4">K29/$C29*100</f>
        <v>33.739069498187135</v>
      </c>
      <c r="M29" s="334">
        <f>SUM(M11:M28)</f>
        <v>1422</v>
      </c>
      <c r="N29" s="335">
        <f t="shared" ref="N12:N29" si="5">M29/K29*100</f>
        <v>6.4207341852169604</v>
      </c>
      <c r="O29" s="353"/>
      <c r="P29" s="334">
        <f>SUM(P11:P28)</f>
        <v>22263</v>
      </c>
      <c r="Q29" s="354">
        <f t="shared" ref="Q12:Q29" si="6">P29/$C29*100</f>
        <v>33.915785625057126</v>
      </c>
      <c r="R29" s="334">
        <f>SUM(R11:R28)</f>
        <v>6904</v>
      </c>
      <c r="S29" s="354">
        <f t="shared" ref="S12:S29" si="7">R29/P29*100</f>
        <v>31.011094641333152</v>
      </c>
    </row>
    <row r="30" spans="1:19" s="257" customFormat="1" ht="6.75" customHeight="1" x14ac:dyDescent="0.2">
      <c r="B30" s="1160"/>
      <c r="C30" s="1160"/>
      <c r="D30" s="1160"/>
      <c r="E30" s="294"/>
    </row>
    <row r="31" spans="1:19" x14ac:dyDescent="0.2">
      <c r="B31" s="1161"/>
      <c r="C31" s="1161"/>
      <c r="D31" s="1161"/>
      <c r="E31" s="1161"/>
      <c r="F31" s="1161"/>
      <c r="G31" s="1161"/>
      <c r="H31" s="1161"/>
      <c r="I31" s="1161"/>
      <c r="J31" s="1161"/>
      <c r="K31" s="1161"/>
      <c r="L31" s="1161"/>
      <c r="M31" s="1161"/>
      <c r="N31" s="1161"/>
      <c r="O31" s="1161"/>
      <c r="P31" s="1161"/>
      <c r="Q31" s="1161"/>
    </row>
    <row r="32" spans="1:19" x14ac:dyDescent="0.2">
      <c r="F32" s="320"/>
      <c r="K32" s="320"/>
    </row>
    <row r="33" spans="2:11" x14ac:dyDescent="0.2">
      <c r="B33" s="320"/>
      <c r="K33" s="320"/>
    </row>
  </sheetData>
  <mergeCells count="17">
    <mergeCell ref="R8:S8"/>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58</v>
      </c>
    </row>
    <row r="2" spans="1:21" s="206" customFormat="1" ht="49.5" customHeight="1" x14ac:dyDescent="0.2">
      <c r="B2" s="1054"/>
      <c r="C2" s="1054"/>
      <c r="D2" s="1054"/>
      <c r="E2" s="207"/>
      <c r="F2" s="1141"/>
      <c r="G2" s="1141"/>
      <c r="H2" s="1141"/>
      <c r="I2" s="1141"/>
      <c r="J2" s="1141"/>
      <c r="K2" s="1141"/>
      <c r="L2" s="1141"/>
      <c r="M2" s="1141"/>
      <c r="N2" s="1141"/>
      <c r="O2" s="1141"/>
      <c r="P2" s="1141"/>
      <c r="Q2" s="1141"/>
      <c r="S2" s="207"/>
    </row>
    <row r="3" spans="1:21" s="206" customFormat="1" ht="3" customHeight="1" x14ac:dyDescent="0.2">
      <c r="B3" s="207"/>
      <c r="C3" s="207"/>
      <c r="D3" s="207"/>
      <c r="E3" s="207"/>
      <c r="K3" s="207"/>
      <c r="P3" s="207"/>
      <c r="S3" s="207"/>
    </row>
    <row r="4" spans="1:21" s="209" customFormat="1" ht="15" customHeight="1" x14ac:dyDescent="0.2">
      <c r="B4" s="1155" t="s">
        <v>449</v>
      </c>
      <c r="C4" s="1155"/>
      <c r="D4" s="1155"/>
      <c r="E4" s="1155"/>
      <c r="F4" s="1155"/>
      <c r="G4" s="1155"/>
      <c r="H4" s="1155"/>
      <c r="I4" s="1155"/>
      <c r="J4" s="1155"/>
      <c r="K4" s="1155"/>
      <c r="L4" s="1155"/>
      <c r="M4" s="1155"/>
      <c r="N4" s="1155"/>
      <c r="O4" s="1155"/>
      <c r="P4" s="1155"/>
      <c r="Q4" s="1155"/>
      <c r="R4" s="1155"/>
      <c r="S4" s="1155"/>
      <c r="T4" s="315"/>
    </row>
    <row r="5" spans="1:21" s="316" customFormat="1" ht="15" customHeight="1" x14ac:dyDescent="0.2">
      <c r="B5" s="1142" t="str">
        <f>porsaad!B6</f>
        <v>Situación a 31 de diciembre de 2022</v>
      </c>
      <c r="C5" s="1142"/>
      <c r="D5" s="1142"/>
      <c r="E5" s="1142"/>
      <c r="F5" s="1142"/>
      <c r="G5" s="1142"/>
      <c r="H5" s="1142"/>
      <c r="I5" s="1142"/>
      <c r="J5" s="1142"/>
      <c r="K5" s="1142"/>
      <c r="L5" s="1142"/>
      <c r="M5" s="1142"/>
      <c r="N5" s="1142"/>
      <c r="O5" s="1142"/>
      <c r="P5" s="1142"/>
      <c r="Q5" s="1142"/>
      <c r="R5" s="1142"/>
      <c r="S5" s="1142"/>
      <c r="T5" s="317"/>
      <c r="U5" s="91"/>
    </row>
    <row r="6" spans="1:21" s="209" customFormat="1" ht="4.5" customHeight="1" x14ac:dyDescent="0.2"/>
    <row r="7" spans="1:21" s="212" customFormat="1" ht="15" customHeight="1" x14ac:dyDescent="0.2">
      <c r="A7" s="213"/>
      <c r="B7" s="1143" t="s">
        <v>15</v>
      </c>
      <c r="C7" s="1146" t="s">
        <v>79</v>
      </c>
      <c r="D7" s="1147"/>
      <c r="E7" s="348"/>
      <c r="F7" s="1162" t="s">
        <v>34</v>
      </c>
      <c r="G7" s="1163"/>
      <c r="H7" s="1163"/>
      <c r="I7" s="1164"/>
      <c r="J7" s="352"/>
      <c r="K7" s="1162" t="s">
        <v>52</v>
      </c>
      <c r="L7" s="1163"/>
      <c r="M7" s="1163"/>
      <c r="N7" s="1164"/>
      <c r="O7" s="352"/>
      <c r="P7" s="1162" t="s">
        <v>53</v>
      </c>
      <c r="Q7" s="1163"/>
      <c r="R7" s="1163"/>
      <c r="S7" s="1164"/>
    </row>
    <row r="8" spans="1:21" s="212" customFormat="1" ht="29.25" customHeight="1" x14ac:dyDescent="0.2">
      <c r="A8" s="213"/>
      <c r="B8" s="1144"/>
      <c r="C8" s="1148"/>
      <c r="D8" s="1149"/>
      <c r="E8" s="348"/>
      <c r="F8" s="1165" t="s">
        <v>75</v>
      </c>
      <c r="G8" s="1166"/>
      <c r="H8" s="1167" t="s">
        <v>137</v>
      </c>
      <c r="I8" s="1168"/>
      <c r="J8" s="330"/>
      <c r="K8" s="1165" t="s">
        <v>75</v>
      </c>
      <c r="L8" s="1166"/>
      <c r="M8" s="1167" t="s">
        <v>137</v>
      </c>
      <c r="N8" s="1168"/>
      <c r="O8" s="330"/>
      <c r="P8" s="1165" t="s">
        <v>75</v>
      </c>
      <c r="Q8" s="1166"/>
      <c r="R8" s="1167" t="s">
        <v>137</v>
      </c>
      <c r="S8" s="1168"/>
    </row>
    <row r="9" spans="1:21" s="217" customFormat="1" ht="29.25" customHeight="1" x14ac:dyDescent="0.2">
      <c r="A9" s="318"/>
      <c r="B9" s="1145"/>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120974</v>
      </c>
      <c r="D11" s="341">
        <f>C11/C$29*100</f>
        <v>34.368297096817265</v>
      </c>
      <c r="E11" s="339"/>
      <c r="F11" s="336">
        <v>26683</v>
      </c>
      <c r="G11" s="341">
        <v>22.056805594590571</v>
      </c>
      <c r="H11" s="336">
        <v>421</v>
      </c>
      <c r="I11" s="341">
        <v>1.5777836075403815</v>
      </c>
      <c r="J11" s="342"/>
      <c r="K11" s="336">
        <v>53798</v>
      </c>
      <c r="L11" s="341">
        <v>44.470712715128869</v>
      </c>
      <c r="M11" s="336">
        <v>999</v>
      </c>
      <c r="N11" s="341">
        <v>1.8569463548830811</v>
      </c>
      <c r="O11" s="342"/>
      <c r="P11" s="336">
        <v>40493</v>
      </c>
      <c r="Q11" s="341">
        <v>33.47248169028056</v>
      </c>
      <c r="R11" s="336">
        <v>6957</v>
      </c>
      <c r="S11" s="341">
        <v>17.180747289655002</v>
      </c>
    </row>
    <row r="12" spans="1:21" s="276" customFormat="1" ht="18" customHeight="1" x14ac:dyDescent="0.2">
      <c r="A12" s="319"/>
      <c r="B12" s="332" t="s">
        <v>10</v>
      </c>
      <c r="C12" s="342">
        <f t="shared" ref="C12:C28" si="0">F12+K12+P12</f>
        <v>3329</v>
      </c>
      <c r="D12" s="343">
        <f t="shared" ref="D12:D29" si="1">C12/C$29*100</f>
        <v>0.94575744404008044</v>
      </c>
      <c r="E12" s="339"/>
      <c r="F12" s="342">
        <v>640</v>
      </c>
      <c r="G12" s="343">
        <v>19.224992490237309</v>
      </c>
      <c r="H12" s="342">
        <v>11</v>
      </c>
      <c r="I12" s="343">
        <v>1.7187500000000002</v>
      </c>
      <c r="J12" s="342"/>
      <c r="K12" s="342">
        <v>1228</v>
      </c>
      <c r="L12" s="343">
        <v>36.887954340642835</v>
      </c>
      <c r="M12" s="342">
        <v>41</v>
      </c>
      <c r="N12" s="343">
        <v>3.3387622149837135</v>
      </c>
      <c r="O12" s="342"/>
      <c r="P12" s="342">
        <v>1461</v>
      </c>
      <c r="Q12" s="343">
        <v>43.887053169119852</v>
      </c>
      <c r="R12" s="342">
        <v>120</v>
      </c>
      <c r="S12" s="343">
        <v>8.2135523613963031</v>
      </c>
    </row>
    <row r="13" spans="1:21" s="276" customFormat="1" ht="18" customHeight="1" x14ac:dyDescent="0.2">
      <c r="A13" s="319"/>
      <c r="B13" s="332" t="s">
        <v>40</v>
      </c>
      <c r="C13" s="342">
        <f t="shared" si="0"/>
        <v>2475</v>
      </c>
      <c r="D13" s="343">
        <f t="shared" si="1"/>
        <v>0.70313898287750043</v>
      </c>
      <c r="E13" s="339"/>
      <c r="F13" s="342">
        <v>212</v>
      </c>
      <c r="G13" s="343">
        <v>8.5656565656565657</v>
      </c>
      <c r="H13" s="342">
        <v>10</v>
      </c>
      <c r="I13" s="343">
        <v>4.716981132075472</v>
      </c>
      <c r="J13" s="342"/>
      <c r="K13" s="342">
        <v>694</v>
      </c>
      <c r="L13" s="343">
        <v>28.040404040404038</v>
      </c>
      <c r="M13" s="342">
        <v>41</v>
      </c>
      <c r="N13" s="343">
        <v>5.9077809798270895</v>
      </c>
      <c r="O13" s="342"/>
      <c r="P13" s="342">
        <v>1569</v>
      </c>
      <c r="Q13" s="343">
        <v>63.393939393939391</v>
      </c>
      <c r="R13" s="342">
        <v>133</v>
      </c>
      <c r="S13" s="343">
        <v>8.476736775015933</v>
      </c>
    </row>
    <row r="14" spans="1:21" s="276" customFormat="1" ht="18" customHeight="1" x14ac:dyDescent="0.2">
      <c r="A14" s="319"/>
      <c r="B14" s="332" t="s">
        <v>41</v>
      </c>
      <c r="C14" s="342">
        <f t="shared" si="0"/>
        <v>11351</v>
      </c>
      <c r="D14" s="343">
        <f t="shared" si="1"/>
        <v>3.224780038239397</v>
      </c>
      <c r="E14" s="339"/>
      <c r="F14" s="342">
        <v>1839</v>
      </c>
      <c r="G14" s="343">
        <v>16.201215751916131</v>
      </c>
      <c r="H14" s="342">
        <v>173</v>
      </c>
      <c r="I14" s="343">
        <v>9.4072865687873843</v>
      </c>
      <c r="J14" s="342"/>
      <c r="K14" s="342">
        <v>3784</v>
      </c>
      <c r="L14" s="343">
        <v>33.336269932164569</v>
      </c>
      <c r="M14" s="342">
        <v>359</v>
      </c>
      <c r="N14" s="343">
        <v>9.4873150105708248</v>
      </c>
      <c r="O14" s="342"/>
      <c r="P14" s="342">
        <v>5728</v>
      </c>
      <c r="Q14" s="343">
        <v>50.462514315919307</v>
      </c>
      <c r="R14" s="342">
        <v>453</v>
      </c>
      <c r="S14" s="343">
        <v>7.9085195530726251</v>
      </c>
    </row>
    <row r="15" spans="1:21" s="276" customFormat="1" ht="18" customHeight="1" x14ac:dyDescent="0.2">
      <c r="A15" s="319"/>
      <c r="B15" s="332" t="s">
        <v>9</v>
      </c>
      <c r="C15" s="342">
        <f t="shared" si="0"/>
        <v>1819</v>
      </c>
      <c r="D15" s="343">
        <f t="shared" si="1"/>
        <v>0.51677164034512046</v>
      </c>
      <c r="E15" s="339"/>
      <c r="F15" s="342">
        <v>455</v>
      </c>
      <c r="G15" s="343">
        <v>25.013743815283124</v>
      </c>
      <c r="H15" s="342">
        <v>26</v>
      </c>
      <c r="I15" s="343">
        <v>5.7142857142857144</v>
      </c>
      <c r="J15" s="342"/>
      <c r="K15" s="342">
        <v>644</v>
      </c>
      <c r="L15" s="343">
        <v>35.404068169323807</v>
      </c>
      <c r="M15" s="342">
        <v>49</v>
      </c>
      <c r="N15" s="343">
        <v>7.608695652173914</v>
      </c>
      <c r="O15" s="342"/>
      <c r="P15" s="342">
        <v>720</v>
      </c>
      <c r="Q15" s="343">
        <v>39.582188015393072</v>
      </c>
      <c r="R15" s="342">
        <v>54</v>
      </c>
      <c r="S15" s="343">
        <v>7.5</v>
      </c>
    </row>
    <row r="16" spans="1:21" s="276" customFormat="1" ht="18" customHeight="1" x14ac:dyDescent="0.2">
      <c r="A16" s="319"/>
      <c r="B16" s="332" t="s">
        <v>8</v>
      </c>
      <c r="C16" s="342">
        <f t="shared" si="0"/>
        <v>3082</v>
      </c>
      <c r="D16" s="343">
        <f t="shared" si="1"/>
        <v>0.87558559403169944</v>
      </c>
      <c r="E16" s="339"/>
      <c r="F16" s="342">
        <v>566</v>
      </c>
      <c r="G16" s="343">
        <v>18.364698247890978</v>
      </c>
      <c r="H16" s="342">
        <v>65</v>
      </c>
      <c r="I16" s="343">
        <v>11.484098939929329</v>
      </c>
      <c r="J16" s="342"/>
      <c r="K16" s="342">
        <v>1273</v>
      </c>
      <c r="L16" s="343">
        <v>41.304347826086953</v>
      </c>
      <c r="M16" s="342">
        <v>166</v>
      </c>
      <c r="N16" s="343">
        <v>13.040062843676356</v>
      </c>
      <c r="O16" s="342"/>
      <c r="P16" s="342">
        <v>1243</v>
      </c>
      <c r="Q16" s="343">
        <v>40.330953926022062</v>
      </c>
      <c r="R16" s="342">
        <v>261</v>
      </c>
      <c r="S16" s="343">
        <v>20.997586484312148</v>
      </c>
    </row>
    <row r="17" spans="1:19" s="276" customFormat="1" ht="18" customHeight="1" x14ac:dyDescent="0.2">
      <c r="A17" s="319"/>
      <c r="B17" s="332" t="s">
        <v>7</v>
      </c>
      <c r="C17" s="342">
        <f t="shared" si="0"/>
        <v>21723</v>
      </c>
      <c r="D17" s="343">
        <f t="shared" si="1"/>
        <v>6.1714295454739156</v>
      </c>
      <c r="E17" s="339"/>
      <c r="F17" s="342">
        <v>2862</v>
      </c>
      <c r="G17" s="343">
        <v>13.174975832067393</v>
      </c>
      <c r="H17" s="342">
        <v>178</v>
      </c>
      <c r="I17" s="343">
        <v>6.2194269741439552</v>
      </c>
      <c r="J17" s="342"/>
      <c r="K17" s="342">
        <v>6770</v>
      </c>
      <c r="L17" s="343">
        <v>31.165124522395615</v>
      </c>
      <c r="M17" s="342">
        <v>662</v>
      </c>
      <c r="N17" s="343">
        <v>9.7784342688330881</v>
      </c>
      <c r="O17" s="342"/>
      <c r="P17" s="342">
        <v>12091</v>
      </c>
      <c r="Q17" s="343">
        <v>55.659899645536996</v>
      </c>
      <c r="R17" s="342">
        <v>2468</v>
      </c>
      <c r="S17" s="343">
        <v>20.411876602431562</v>
      </c>
    </row>
    <row r="18" spans="1:19" s="276" customFormat="1" ht="18" customHeight="1" x14ac:dyDescent="0.2">
      <c r="A18" s="319"/>
      <c r="B18" s="332" t="s">
        <v>43</v>
      </c>
      <c r="C18" s="342">
        <f t="shared" si="0"/>
        <v>21290</v>
      </c>
      <c r="D18" s="343">
        <f t="shared" si="1"/>
        <v>6.0484157355401953</v>
      </c>
      <c r="E18" s="339"/>
      <c r="F18" s="342">
        <v>3686</v>
      </c>
      <c r="G18" s="343">
        <v>17.313292625645843</v>
      </c>
      <c r="H18" s="342">
        <v>995</v>
      </c>
      <c r="I18" s="343">
        <v>26.994031470428649</v>
      </c>
      <c r="J18" s="342"/>
      <c r="K18" s="342">
        <v>6064</v>
      </c>
      <c r="L18" s="343">
        <v>28.482855800845471</v>
      </c>
      <c r="M18" s="342">
        <v>2530</v>
      </c>
      <c r="N18" s="343">
        <v>41.721635883905009</v>
      </c>
      <c r="O18" s="342"/>
      <c r="P18" s="342">
        <v>11540</v>
      </c>
      <c r="Q18" s="343">
        <v>54.203851573508686</v>
      </c>
      <c r="R18" s="342">
        <v>6653</v>
      </c>
      <c r="S18" s="343">
        <v>57.651646447140379</v>
      </c>
    </row>
    <row r="19" spans="1:19" s="276" customFormat="1" ht="18" customHeight="1" x14ac:dyDescent="0.2">
      <c r="A19" s="319"/>
      <c r="B19" s="332" t="s">
        <v>44</v>
      </c>
      <c r="C19" s="342">
        <f t="shared" si="0"/>
        <v>24107</v>
      </c>
      <c r="D19" s="343">
        <f t="shared" si="1"/>
        <v>6.848715741506223</v>
      </c>
      <c r="E19" s="339"/>
      <c r="F19" s="342">
        <v>3086</v>
      </c>
      <c r="G19" s="343">
        <v>12.801261044509893</v>
      </c>
      <c r="H19" s="342">
        <v>20</v>
      </c>
      <c r="I19" s="343">
        <v>0.64808813998703829</v>
      </c>
      <c r="J19" s="342"/>
      <c r="K19" s="342">
        <v>8954</v>
      </c>
      <c r="L19" s="343">
        <v>37.142738623636291</v>
      </c>
      <c r="M19" s="342">
        <v>41</v>
      </c>
      <c r="N19" s="343">
        <v>0.45789591244136701</v>
      </c>
      <c r="O19" s="342"/>
      <c r="P19" s="342">
        <v>12067</v>
      </c>
      <c r="Q19" s="343">
        <v>50.056000331853824</v>
      </c>
      <c r="R19" s="342">
        <v>40</v>
      </c>
      <c r="S19" s="343">
        <v>0.33148255573050467</v>
      </c>
    </row>
    <row r="20" spans="1:19" s="276" customFormat="1" ht="18" customHeight="1" x14ac:dyDescent="0.2">
      <c r="A20" s="319"/>
      <c r="B20" s="332" t="s">
        <v>6</v>
      </c>
      <c r="C20" s="342">
        <f t="shared" si="0"/>
        <v>30429</v>
      </c>
      <c r="D20" s="343">
        <f t="shared" si="1"/>
        <v>8.644774185850288</v>
      </c>
      <c r="E20" s="339"/>
      <c r="F20" s="342">
        <v>7687</v>
      </c>
      <c r="G20" s="343">
        <v>25.262085510532717</v>
      </c>
      <c r="H20" s="342">
        <v>124</v>
      </c>
      <c r="I20" s="343">
        <v>1.6131130480031219</v>
      </c>
      <c r="J20" s="342"/>
      <c r="K20" s="342">
        <v>11001</v>
      </c>
      <c r="L20" s="343">
        <v>36.153011929409445</v>
      </c>
      <c r="M20" s="342">
        <v>231</v>
      </c>
      <c r="N20" s="343">
        <v>2.0998091082628854</v>
      </c>
      <c r="O20" s="342"/>
      <c r="P20" s="342">
        <v>11741</v>
      </c>
      <c r="Q20" s="343">
        <v>38.584902560057834</v>
      </c>
      <c r="R20" s="342">
        <v>521</v>
      </c>
      <c r="S20" s="343">
        <v>4.4374414445106893</v>
      </c>
    </row>
    <row r="21" spans="1:19" s="276" customFormat="1" ht="18" customHeight="1" x14ac:dyDescent="0.2">
      <c r="A21" s="319"/>
      <c r="B21" s="332" t="s">
        <v>5</v>
      </c>
      <c r="C21" s="342">
        <f t="shared" si="0"/>
        <v>3278</v>
      </c>
      <c r="D21" s="343">
        <f t="shared" si="1"/>
        <v>0.9312685195444228</v>
      </c>
      <c r="E21" s="339"/>
      <c r="F21" s="342">
        <v>540</v>
      </c>
      <c r="G21" s="343">
        <v>16.473459426479561</v>
      </c>
      <c r="H21" s="342">
        <v>40</v>
      </c>
      <c r="I21" s="343">
        <v>7.4074074074074066</v>
      </c>
      <c r="J21" s="342"/>
      <c r="K21" s="342">
        <v>1078</v>
      </c>
      <c r="L21" s="343">
        <v>32.885906040268459</v>
      </c>
      <c r="M21" s="342">
        <v>124</v>
      </c>
      <c r="N21" s="343">
        <v>11.502782931354361</v>
      </c>
      <c r="O21" s="342"/>
      <c r="P21" s="342">
        <v>1660</v>
      </c>
      <c r="Q21" s="343">
        <v>50.640634533251983</v>
      </c>
      <c r="R21" s="342">
        <v>335</v>
      </c>
      <c r="S21" s="343">
        <v>20.180722891566266</v>
      </c>
    </row>
    <row r="22" spans="1:19" s="276" customFormat="1" ht="18" customHeight="1" x14ac:dyDescent="0.2">
      <c r="A22" s="319"/>
      <c r="B22" s="332" t="s">
        <v>38</v>
      </c>
      <c r="C22" s="342">
        <f t="shared" si="0"/>
        <v>8897</v>
      </c>
      <c r="D22" s="343">
        <f t="shared" si="1"/>
        <v>2.5276070830954027</v>
      </c>
      <c r="E22" s="339"/>
      <c r="F22" s="342">
        <v>1517</v>
      </c>
      <c r="G22" s="343">
        <v>17.050691244239633</v>
      </c>
      <c r="H22" s="342">
        <v>24</v>
      </c>
      <c r="I22" s="343">
        <v>1.5820698747528017</v>
      </c>
      <c r="J22" s="342"/>
      <c r="K22" s="342">
        <v>3109</v>
      </c>
      <c r="L22" s="343">
        <v>34.944363268517478</v>
      </c>
      <c r="M22" s="342">
        <v>64</v>
      </c>
      <c r="N22" s="343">
        <v>2.0585397233837246</v>
      </c>
      <c r="O22" s="342"/>
      <c r="P22" s="342">
        <v>4271</v>
      </c>
      <c r="Q22" s="343">
        <v>48.004945487242892</v>
      </c>
      <c r="R22" s="342">
        <v>181</v>
      </c>
      <c r="S22" s="343">
        <v>4.2378833996722074</v>
      </c>
    </row>
    <row r="23" spans="1:19" s="276" customFormat="1" ht="18" customHeight="1" x14ac:dyDescent="0.2">
      <c r="A23" s="319"/>
      <c r="B23" s="332" t="s">
        <v>45</v>
      </c>
      <c r="C23" s="342">
        <f t="shared" si="0"/>
        <v>63656</v>
      </c>
      <c r="D23" s="343">
        <f t="shared" si="1"/>
        <v>18.084450543050572</v>
      </c>
      <c r="E23" s="339"/>
      <c r="F23" s="342">
        <v>13192</v>
      </c>
      <c r="G23" s="343">
        <v>20.723890913660927</v>
      </c>
      <c r="H23" s="342">
        <v>2283</v>
      </c>
      <c r="I23" s="343">
        <v>17.305942995755004</v>
      </c>
      <c r="J23" s="342"/>
      <c r="K23" s="342">
        <v>23681</v>
      </c>
      <c r="L23" s="343">
        <v>37.201520673620713</v>
      </c>
      <c r="M23" s="342">
        <v>5532</v>
      </c>
      <c r="N23" s="343">
        <v>23.360499978886025</v>
      </c>
      <c r="O23" s="342"/>
      <c r="P23" s="342">
        <v>26783</v>
      </c>
      <c r="Q23" s="343">
        <v>42.074588412718363</v>
      </c>
      <c r="R23" s="342">
        <v>11152</v>
      </c>
      <c r="S23" s="343">
        <v>41.638352686405554</v>
      </c>
    </row>
    <row r="24" spans="1:19" s="276" customFormat="1" ht="18" customHeight="1" x14ac:dyDescent="0.2">
      <c r="A24" s="319">
        <v>47094</v>
      </c>
      <c r="B24" s="332" t="s">
        <v>46</v>
      </c>
      <c r="C24" s="342">
        <f t="shared" si="0"/>
        <v>7449</v>
      </c>
      <c r="D24" s="343">
        <f t="shared" si="1"/>
        <v>2.1162352660422221</v>
      </c>
      <c r="E24" s="339"/>
      <c r="F24" s="342">
        <v>1533</v>
      </c>
      <c r="G24" s="343">
        <v>20.579943616592828</v>
      </c>
      <c r="H24" s="342">
        <v>174</v>
      </c>
      <c r="I24" s="343">
        <v>11.350293542074363</v>
      </c>
      <c r="J24" s="342"/>
      <c r="K24" s="342">
        <v>2626</v>
      </c>
      <c r="L24" s="343">
        <v>35.253054101221643</v>
      </c>
      <c r="M24" s="342">
        <v>440</v>
      </c>
      <c r="N24" s="343">
        <v>16.755521706016754</v>
      </c>
      <c r="O24" s="342"/>
      <c r="P24" s="342">
        <v>3290</v>
      </c>
      <c r="Q24" s="343">
        <v>44.167002282185528</v>
      </c>
      <c r="R24" s="342">
        <v>1273</v>
      </c>
      <c r="S24" s="343">
        <v>38.693009118541035</v>
      </c>
    </row>
    <row r="25" spans="1:19" s="276" customFormat="1" ht="18" customHeight="1" x14ac:dyDescent="0.2">
      <c r="B25" s="332" t="s">
        <v>47</v>
      </c>
      <c r="C25" s="342">
        <f t="shared" si="0"/>
        <v>2657</v>
      </c>
      <c r="D25" s="343">
        <f t="shared" si="1"/>
        <v>0.75484455656788629</v>
      </c>
      <c r="E25" s="339"/>
      <c r="F25" s="342">
        <v>301</v>
      </c>
      <c r="G25" s="343">
        <v>11.328566051938276</v>
      </c>
      <c r="H25" s="342">
        <v>3</v>
      </c>
      <c r="I25" s="343">
        <v>0.99667774086378735</v>
      </c>
      <c r="J25" s="342"/>
      <c r="K25" s="342">
        <v>936</v>
      </c>
      <c r="L25" s="343">
        <v>35.227700414000751</v>
      </c>
      <c r="M25" s="342">
        <v>7</v>
      </c>
      <c r="N25" s="343">
        <v>0.74786324786324787</v>
      </c>
      <c r="O25" s="342"/>
      <c r="P25" s="342">
        <v>1420</v>
      </c>
      <c r="Q25" s="343">
        <v>53.443733534060968</v>
      </c>
      <c r="R25" s="342">
        <v>7</v>
      </c>
      <c r="S25" s="343">
        <v>0.49295774647887325</v>
      </c>
    </row>
    <row r="26" spans="1:19" s="276" customFormat="1" ht="18" customHeight="1" x14ac:dyDescent="0.2">
      <c r="B26" s="332" t="s">
        <v>48</v>
      </c>
      <c r="C26" s="342">
        <f t="shared" si="0"/>
        <v>21762</v>
      </c>
      <c r="D26" s="343">
        <f t="shared" si="1"/>
        <v>6.1825093112647123</v>
      </c>
      <c r="E26" s="339"/>
      <c r="F26" s="342">
        <v>3740</v>
      </c>
      <c r="G26" s="343">
        <v>17.185920411726862</v>
      </c>
      <c r="H26" s="342">
        <v>504</v>
      </c>
      <c r="I26" s="343">
        <v>13.475935828877006</v>
      </c>
      <c r="J26" s="342"/>
      <c r="K26" s="342">
        <v>6968</v>
      </c>
      <c r="L26" s="343">
        <v>32.019115890083633</v>
      </c>
      <c r="M26" s="342">
        <v>1366</v>
      </c>
      <c r="N26" s="343">
        <v>19.603903559127438</v>
      </c>
      <c r="O26" s="342"/>
      <c r="P26" s="342">
        <v>11054</v>
      </c>
      <c r="Q26" s="343">
        <v>50.794963698189498</v>
      </c>
      <c r="R26" s="342">
        <v>4397</v>
      </c>
      <c r="S26" s="343">
        <v>39.777456124479826</v>
      </c>
    </row>
    <row r="27" spans="1:19" s="276" customFormat="1" ht="18" customHeight="1" x14ac:dyDescent="0.2">
      <c r="B27" s="332" t="s">
        <v>49</v>
      </c>
      <c r="C27" s="342">
        <f t="shared" si="0"/>
        <v>2956</v>
      </c>
      <c r="D27" s="343">
        <f t="shared" si="1"/>
        <v>0.83978942763066311</v>
      </c>
      <c r="E27" s="339"/>
      <c r="F27" s="342">
        <v>476</v>
      </c>
      <c r="G27" s="343">
        <v>16.102841677943168</v>
      </c>
      <c r="H27" s="342">
        <v>135</v>
      </c>
      <c r="I27" s="343">
        <v>28.361344537815125</v>
      </c>
      <c r="J27" s="342"/>
      <c r="K27" s="342">
        <v>1054</v>
      </c>
      <c r="L27" s="343">
        <v>35.656292286874155</v>
      </c>
      <c r="M27" s="342">
        <v>330</v>
      </c>
      <c r="N27" s="343">
        <v>31.309297912713475</v>
      </c>
      <c r="O27" s="342"/>
      <c r="P27" s="342">
        <v>1426</v>
      </c>
      <c r="Q27" s="343">
        <v>48.240866035182677</v>
      </c>
      <c r="R27" s="342">
        <v>632</v>
      </c>
      <c r="S27" s="343">
        <v>44.31977559607293</v>
      </c>
    </row>
    <row r="28" spans="1:19" s="276" customFormat="1" ht="18" customHeight="1" x14ac:dyDescent="0.2">
      <c r="B28" s="337" t="s">
        <v>4</v>
      </c>
      <c r="C28" s="344">
        <f t="shared" si="0"/>
        <v>759</v>
      </c>
      <c r="D28" s="345">
        <f t="shared" si="1"/>
        <v>0.21562928808243348</v>
      </c>
      <c r="E28" s="339"/>
      <c r="F28" s="344">
        <v>204</v>
      </c>
      <c r="G28" s="345">
        <v>26.877470355731226</v>
      </c>
      <c r="H28" s="344">
        <v>12</v>
      </c>
      <c r="I28" s="345">
        <v>5.8823529411764701</v>
      </c>
      <c r="J28" s="342"/>
      <c r="K28" s="344">
        <v>252</v>
      </c>
      <c r="L28" s="345">
        <v>33.201581027667984</v>
      </c>
      <c r="M28" s="344">
        <v>29</v>
      </c>
      <c r="N28" s="345">
        <v>11.507936507936508</v>
      </c>
      <c r="O28" s="342"/>
      <c r="P28" s="344">
        <v>303</v>
      </c>
      <c r="Q28" s="345">
        <v>39.920948616600796</v>
      </c>
      <c r="R28" s="344">
        <v>59</v>
      </c>
      <c r="S28" s="345">
        <v>19.471947194719473</v>
      </c>
    </row>
    <row r="29" spans="1:19" s="213" customFormat="1" ht="18" customHeight="1" x14ac:dyDescent="0.2">
      <c r="B29" s="333" t="s">
        <v>3</v>
      </c>
      <c r="C29" s="334">
        <f>SUM(C11:C28)</f>
        <v>351993</v>
      </c>
      <c r="D29" s="335">
        <f t="shared" si="1"/>
        <v>100</v>
      </c>
      <c r="E29" s="350"/>
      <c r="F29" s="334">
        <f>SUM(F11:F28)</f>
        <v>69219</v>
      </c>
      <c r="G29" s="335">
        <f t="shared" ref="G12:G29" si="2">F29/$C29*100</f>
        <v>19.664879699312202</v>
      </c>
      <c r="H29" s="334">
        <f>SUM(H11:H28)</f>
        <v>5198</v>
      </c>
      <c r="I29" s="335">
        <f t="shared" ref="I12:I29" si="3">H29/F29*100</f>
        <v>7.509498837024517</v>
      </c>
      <c r="J29" s="353"/>
      <c r="K29" s="334">
        <f>SUM(K11:K28)</f>
        <v>133914</v>
      </c>
      <c r="L29" s="335">
        <f t="shared" ref="L12:L29" si="4">K29/$C29*100</f>
        <v>38.044506566891954</v>
      </c>
      <c r="M29" s="334">
        <f>SUM(M11:M28)</f>
        <v>13011</v>
      </c>
      <c r="N29" s="335">
        <f t="shared" ref="N12:N29" si="5">M29/K29*100</f>
        <v>9.7159370939558212</v>
      </c>
      <c r="O29" s="353"/>
      <c r="P29" s="334">
        <f>SUM(P11:P28)</f>
        <v>148860</v>
      </c>
      <c r="Q29" s="354">
        <f t="shared" ref="Q12:Q29" si="6">P29/$C29*100</f>
        <v>42.290613733795837</v>
      </c>
      <c r="R29" s="334">
        <f>SUM(R11:R28)</f>
        <v>35696</v>
      </c>
      <c r="S29" s="354">
        <f t="shared" ref="S12:S29" si="7">R29/P29*100</f>
        <v>23.979578127099288</v>
      </c>
    </row>
    <row r="30" spans="1:19" s="257" customFormat="1" ht="6.75" customHeight="1" x14ac:dyDescent="0.2">
      <c r="B30" s="1160"/>
      <c r="C30" s="1160"/>
      <c r="D30" s="1160"/>
      <c r="E30" s="294"/>
    </row>
    <row r="31" spans="1:19" ht="24" customHeight="1" x14ac:dyDescent="0.2">
      <c r="B31" s="1161"/>
      <c r="C31" s="1161"/>
      <c r="D31" s="1161"/>
      <c r="E31" s="1161"/>
      <c r="F31" s="1161"/>
      <c r="G31" s="1161"/>
      <c r="H31" s="1161"/>
      <c r="I31" s="1161"/>
      <c r="J31" s="1161"/>
      <c r="K31" s="1161"/>
      <c r="L31" s="1161"/>
      <c r="M31" s="1161"/>
      <c r="N31" s="1161"/>
      <c r="O31" s="1161"/>
      <c r="P31" s="1161"/>
      <c r="Q31" s="1161"/>
    </row>
    <row r="32" spans="1:19" x14ac:dyDescent="0.2">
      <c r="F32" s="320"/>
      <c r="K32" s="320"/>
    </row>
    <row r="33" spans="2:11" x14ac:dyDescent="0.2">
      <c r="B33" s="320"/>
      <c r="K33" s="320"/>
    </row>
  </sheetData>
  <mergeCells count="17">
    <mergeCell ref="R8:S8"/>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86</v>
      </c>
    </row>
    <row r="2" spans="1:21" s="206" customFormat="1" ht="49.5" customHeight="1" x14ac:dyDescent="0.2">
      <c r="B2" s="1054"/>
      <c r="C2" s="1054"/>
      <c r="D2" s="1054"/>
      <c r="E2" s="207"/>
      <c r="F2" s="1141"/>
      <c r="G2" s="1141"/>
      <c r="H2" s="1141"/>
      <c r="I2" s="1141"/>
      <c r="J2" s="1141"/>
      <c r="K2" s="1141"/>
      <c r="L2" s="1141"/>
      <c r="M2" s="1141"/>
      <c r="N2" s="1141"/>
      <c r="O2" s="1141"/>
      <c r="P2" s="1141"/>
      <c r="Q2" s="1141"/>
      <c r="S2" s="207"/>
    </row>
    <row r="3" spans="1:21" s="206" customFormat="1" ht="3" customHeight="1" x14ac:dyDescent="0.2">
      <c r="B3" s="207"/>
      <c r="C3" s="207"/>
      <c r="D3" s="207"/>
      <c r="E3" s="207"/>
      <c r="K3" s="207"/>
      <c r="P3" s="207"/>
      <c r="S3" s="207"/>
    </row>
    <row r="4" spans="1:21" s="209" customFormat="1" ht="15" customHeight="1" x14ac:dyDescent="0.2">
      <c r="B4" s="1155" t="s">
        <v>448</v>
      </c>
      <c r="C4" s="1155"/>
      <c r="D4" s="1155"/>
      <c r="E4" s="1155"/>
      <c r="F4" s="1155"/>
      <c r="G4" s="1155"/>
      <c r="H4" s="1155"/>
      <c r="I4" s="1155"/>
      <c r="J4" s="1155"/>
      <c r="K4" s="1155"/>
      <c r="L4" s="1155"/>
      <c r="M4" s="1155"/>
      <c r="N4" s="1155"/>
      <c r="O4" s="1155"/>
      <c r="P4" s="1155"/>
      <c r="Q4" s="1155"/>
      <c r="R4" s="1155"/>
      <c r="S4" s="1155"/>
      <c r="T4" s="315"/>
    </row>
    <row r="5" spans="1:21" s="316" customFormat="1" ht="15" customHeight="1" x14ac:dyDescent="0.2">
      <c r="B5" s="1142" t="str">
        <f>porsaad!B6</f>
        <v>Situación a 31 de diciembre de 2022</v>
      </c>
      <c r="C5" s="1142"/>
      <c r="D5" s="1142"/>
      <c r="E5" s="1142"/>
      <c r="F5" s="1142"/>
      <c r="G5" s="1142"/>
      <c r="H5" s="1142"/>
      <c r="I5" s="1142"/>
      <c r="J5" s="1142"/>
      <c r="K5" s="1142"/>
      <c r="L5" s="1142"/>
      <c r="M5" s="1142"/>
      <c r="N5" s="1142"/>
      <c r="O5" s="1142"/>
      <c r="P5" s="1142"/>
      <c r="Q5" s="1142"/>
      <c r="R5" s="1142"/>
      <c r="S5" s="1142"/>
      <c r="T5" s="317"/>
      <c r="U5" s="91"/>
    </row>
    <row r="6" spans="1:21" s="209" customFormat="1" ht="4.5" customHeight="1" x14ac:dyDescent="0.2"/>
    <row r="7" spans="1:21" s="212" customFormat="1" ht="15" customHeight="1" x14ac:dyDescent="0.2">
      <c r="A7" s="213"/>
      <c r="B7" s="1143" t="s">
        <v>15</v>
      </c>
      <c r="C7" s="1146" t="s">
        <v>80</v>
      </c>
      <c r="D7" s="1147"/>
      <c r="E7" s="348"/>
      <c r="F7" s="1162" t="s">
        <v>34</v>
      </c>
      <c r="G7" s="1163"/>
      <c r="H7" s="1163"/>
      <c r="I7" s="1164"/>
      <c r="J7" s="352"/>
      <c r="K7" s="1162" t="s">
        <v>52</v>
      </c>
      <c r="L7" s="1163"/>
      <c r="M7" s="1163"/>
      <c r="N7" s="1164"/>
      <c r="O7" s="352"/>
      <c r="P7" s="1162" t="s">
        <v>53</v>
      </c>
      <c r="Q7" s="1163"/>
      <c r="R7" s="1163"/>
      <c r="S7" s="1164"/>
    </row>
    <row r="8" spans="1:21" s="212" customFormat="1" ht="29.25" customHeight="1" x14ac:dyDescent="0.2">
      <c r="A8" s="213"/>
      <c r="B8" s="1144"/>
      <c r="C8" s="1148"/>
      <c r="D8" s="1149"/>
      <c r="E8" s="348"/>
      <c r="F8" s="1165" t="s">
        <v>75</v>
      </c>
      <c r="G8" s="1166"/>
      <c r="H8" s="1167" t="s">
        <v>137</v>
      </c>
      <c r="I8" s="1168"/>
      <c r="J8" s="330"/>
      <c r="K8" s="1165" t="s">
        <v>75</v>
      </c>
      <c r="L8" s="1166"/>
      <c r="M8" s="1167" t="s">
        <v>137</v>
      </c>
      <c r="N8" s="1168"/>
      <c r="O8" s="330"/>
      <c r="P8" s="1165" t="s">
        <v>75</v>
      </c>
      <c r="Q8" s="1166"/>
      <c r="R8" s="1167" t="s">
        <v>137</v>
      </c>
      <c r="S8" s="1168"/>
    </row>
    <row r="9" spans="1:21" s="217" customFormat="1" ht="29.25" customHeight="1" x14ac:dyDescent="0.2">
      <c r="A9" s="318"/>
      <c r="B9" s="1145"/>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145766</v>
      </c>
      <c r="D11" s="341">
        <f>C11/C$29*100</f>
        <v>45.185449247508487</v>
      </c>
      <c r="E11" s="339"/>
      <c r="F11" s="336">
        <v>32909</v>
      </c>
      <c r="G11" s="341">
        <v>22.57659536517432</v>
      </c>
      <c r="H11" s="336">
        <v>10205</v>
      </c>
      <c r="I11" s="341">
        <v>31.009754170591631</v>
      </c>
      <c r="J11" s="342"/>
      <c r="K11" s="336">
        <v>66506</v>
      </c>
      <c r="L11" s="341">
        <v>45.625180083146958</v>
      </c>
      <c r="M11" s="336">
        <v>20068</v>
      </c>
      <c r="N11" s="341">
        <v>30.174721077797489</v>
      </c>
      <c r="O11" s="342"/>
      <c r="P11" s="336">
        <v>46351</v>
      </c>
      <c r="Q11" s="341">
        <v>31.798224551678718</v>
      </c>
      <c r="R11" s="336">
        <v>15100</v>
      </c>
      <c r="S11" s="341">
        <v>32.577506418416</v>
      </c>
    </row>
    <row r="12" spans="1:21" s="276" customFormat="1" ht="18" customHeight="1" x14ac:dyDescent="0.2">
      <c r="A12" s="319"/>
      <c r="B12" s="332" t="s">
        <v>10</v>
      </c>
      <c r="C12" s="342">
        <f t="shared" ref="C12:C28" si="0">F12+K12+P12</f>
        <v>5206</v>
      </c>
      <c r="D12" s="343">
        <f t="shared" ref="D12:D29" si="1">C12/C$29*100</f>
        <v>1.613788186425704</v>
      </c>
      <c r="E12" s="339"/>
      <c r="F12" s="342">
        <v>740</v>
      </c>
      <c r="G12" s="343">
        <v>14.214368036880524</v>
      </c>
      <c r="H12" s="342">
        <v>508</v>
      </c>
      <c r="I12" s="343">
        <v>68.648648648648646</v>
      </c>
      <c r="J12" s="342"/>
      <c r="K12" s="342">
        <v>1528</v>
      </c>
      <c r="L12" s="343">
        <v>29.350749135612752</v>
      </c>
      <c r="M12" s="342">
        <v>969</v>
      </c>
      <c r="N12" s="343">
        <v>63.416230366492144</v>
      </c>
      <c r="O12" s="342"/>
      <c r="P12" s="342">
        <v>2938</v>
      </c>
      <c r="Q12" s="343">
        <v>56.434882827506726</v>
      </c>
      <c r="R12" s="342">
        <v>2108</v>
      </c>
      <c r="S12" s="343">
        <v>71.749489448604493</v>
      </c>
    </row>
    <row r="13" spans="1:21" s="276" customFormat="1" ht="18" customHeight="1" x14ac:dyDescent="0.2">
      <c r="A13" s="319"/>
      <c r="B13" s="332" t="s">
        <v>40</v>
      </c>
      <c r="C13" s="342">
        <f t="shared" si="0"/>
        <v>6922</v>
      </c>
      <c r="D13" s="343">
        <f t="shared" si="1"/>
        <v>2.1457245152590709</v>
      </c>
      <c r="E13" s="339"/>
      <c r="F13" s="342">
        <v>947</v>
      </c>
      <c r="G13" s="343">
        <v>13.681017047096214</v>
      </c>
      <c r="H13" s="342">
        <v>823</v>
      </c>
      <c r="I13" s="343">
        <v>86.906019007391762</v>
      </c>
      <c r="J13" s="342"/>
      <c r="K13" s="342">
        <v>1816</v>
      </c>
      <c r="L13" s="343">
        <v>26.235192140999715</v>
      </c>
      <c r="M13" s="342">
        <v>1334</v>
      </c>
      <c r="N13" s="343">
        <v>73.458149779735677</v>
      </c>
      <c r="O13" s="342"/>
      <c r="P13" s="342">
        <v>4159</v>
      </c>
      <c r="Q13" s="343">
        <v>60.083790811904066</v>
      </c>
      <c r="R13" s="342">
        <v>2905</v>
      </c>
      <c r="S13" s="343">
        <v>69.848521279153644</v>
      </c>
    </row>
    <row r="14" spans="1:21" s="276" customFormat="1" ht="18" customHeight="1" x14ac:dyDescent="0.2">
      <c r="A14" s="319"/>
      <c r="B14" s="332" t="s">
        <v>41</v>
      </c>
      <c r="C14" s="342">
        <f t="shared" si="0"/>
        <v>1980</v>
      </c>
      <c r="D14" s="343">
        <f t="shared" si="1"/>
        <v>0.61377268711542332</v>
      </c>
      <c r="E14" s="339"/>
      <c r="F14" s="342">
        <v>490</v>
      </c>
      <c r="G14" s="343">
        <v>24.747474747474747</v>
      </c>
      <c r="H14" s="342">
        <v>34</v>
      </c>
      <c r="I14" s="343">
        <v>6.9387755102040813</v>
      </c>
      <c r="J14" s="342"/>
      <c r="K14" s="342">
        <v>694</v>
      </c>
      <c r="L14" s="343">
        <v>35.050505050505052</v>
      </c>
      <c r="M14" s="342">
        <v>49</v>
      </c>
      <c r="N14" s="343">
        <v>7.0605187319884726</v>
      </c>
      <c r="O14" s="342"/>
      <c r="P14" s="342">
        <v>796</v>
      </c>
      <c r="Q14" s="343">
        <v>40.202020202020201</v>
      </c>
      <c r="R14" s="342">
        <v>73</v>
      </c>
      <c r="S14" s="343">
        <v>9.1708542713567827</v>
      </c>
    </row>
    <row r="15" spans="1:21" s="276" customFormat="1" ht="18" customHeight="1" x14ac:dyDescent="0.2">
      <c r="A15" s="319"/>
      <c r="B15" s="332" t="s">
        <v>9</v>
      </c>
      <c r="C15" s="342">
        <f t="shared" si="0"/>
        <v>476</v>
      </c>
      <c r="D15" s="343">
        <f t="shared" si="1"/>
        <v>0.14755343387219269</v>
      </c>
      <c r="E15" s="339"/>
      <c r="F15" s="342">
        <v>180</v>
      </c>
      <c r="G15" s="343">
        <v>37.815126050420169</v>
      </c>
      <c r="H15" s="342">
        <v>21</v>
      </c>
      <c r="I15" s="343">
        <v>11.666666666666666</v>
      </c>
      <c r="J15" s="342"/>
      <c r="K15" s="342">
        <v>134</v>
      </c>
      <c r="L15" s="343">
        <v>28.15126050420168</v>
      </c>
      <c r="M15" s="342">
        <v>20</v>
      </c>
      <c r="N15" s="343">
        <v>14.925373134328357</v>
      </c>
      <c r="O15" s="342"/>
      <c r="P15" s="342">
        <v>162</v>
      </c>
      <c r="Q15" s="343">
        <v>34.033613445378151</v>
      </c>
      <c r="R15" s="342">
        <v>23</v>
      </c>
      <c r="S15" s="343">
        <v>14.19753086419753</v>
      </c>
    </row>
    <row r="16" spans="1:21" s="276" customFormat="1" ht="18" customHeight="1" x14ac:dyDescent="0.2">
      <c r="A16" s="319"/>
      <c r="B16" s="332" t="s">
        <v>8</v>
      </c>
      <c r="C16" s="342">
        <f t="shared" si="0"/>
        <v>1429</v>
      </c>
      <c r="D16" s="343">
        <f t="shared" si="1"/>
        <v>0.44297028782219194</v>
      </c>
      <c r="E16" s="339"/>
      <c r="F16" s="342">
        <v>545</v>
      </c>
      <c r="G16" s="343">
        <v>38.138558432470262</v>
      </c>
      <c r="H16" s="342">
        <v>186</v>
      </c>
      <c r="I16" s="343">
        <v>34.128440366972477</v>
      </c>
      <c r="J16" s="342"/>
      <c r="K16" s="342">
        <v>525</v>
      </c>
      <c r="L16" s="343">
        <v>36.738978306508045</v>
      </c>
      <c r="M16" s="342">
        <v>162</v>
      </c>
      <c r="N16" s="343">
        <v>30.857142857142854</v>
      </c>
      <c r="O16" s="342"/>
      <c r="P16" s="342">
        <v>359</v>
      </c>
      <c r="Q16" s="343">
        <v>25.122463261021693</v>
      </c>
      <c r="R16" s="342">
        <v>140</v>
      </c>
      <c r="S16" s="343">
        <v>38.997214484679667</v>
      </c>
    </row>
    <row r="17" spans="1:19" s="276" customFormat="1" ht="18" customHeight="1" x14ac:dyDescent="0.2">
      <c r="A17" s="319"/>
      <c r="B17" s="332" t="s">
        <v>7</v>
      </c>
      <c r="C17" s="342">
        <f t="shared" si="0"/>
        <v>21367</v>
      </c>
      <c r="D17" s="343">
        <f t="shared" si="1"/>
        <v>6.6234752553511367</v>
      </c>
      <c r="E17" s="339"/>
      <c r="F17" s="342">
        <v>3735</v>
      </c>
      <c r="G17" s="343">
        <v>17.480226517527029</v>
      </c>
      <c r="H17" s="342">
        <v>2543</v>
      </c>
      <c r="I17" s="343">
        <v>68.085676037483267</v>
      </c>
      <c r="J17" s="342"/>
      <c r="K17" s="342">
        <v>7134</v>
      </c>
      <c r="L17" s="343">
        <v>33.38793466560584</v>
      </c>
      <c r="M17" s="342">
        <v>4050</v>
      </c>
      <c r="N17" s="343">
        <v>56.770395290159804</v>
      </c>
      <c r="O17" s="342"/>
      <c r="P17" s="342">
        <v>10498</v>
      </c>
      <c r="Q17" s="343">
        <v>49.131838816867131</v>
      </c>
      <c r="R17" s="342">
        <v>5869</v>
      </c>
      <c r="S17" s="343">
        <v>55.905886835587722</v>
      </c>
    </row>
    <row r="18" spans="1:19" s="276" customFormat="1" ht="18" customHeight="1" x14ac:dyDescent="0.2">
      <c r="A18" s="319"/>
      <c r="B18" s="332" t="s">
        <v>43</v>
      </c>
      <c r="C18" s="342">
        <f t="shared" si="0"/>
        <v>16179</v>
      </c>
      <c r="D18" s="343">
        <f t="shared" si="1"/>
        <v>5.0152668206264819</v>
      </c>
      <c r="E18" s="339"/>
      <c r="F18" s="342">
        <v>2975</v>
      </c>
      <c r="G18" s="343">
        <v>18.388033871067432</v>
      </c>
      <c r="H18" s="342">
        <v>1058</v>
      </c>
      <c r="I18" s="343">
        <v>35.563025210084035</v>
      </c>
      <c r="J18" s="342"/>
      <c r="K18" s="342">
        <v>4559</v>
      </c>
      <c r="L18" s="343">
        <v>28.178502997713085</v>
      </c>
      <c r="M18" s="342">
        <v>2045</v>
      </c>
      <c r="N18" s="343">
        <v>44.856328142136434</v>
      </c>
      <c r="O18" s="342"/>
      <c r="P18" s="342">
        <v>8645</v>
      </c>
      <c r="Q18" s="343">
        <v>53.433463131219483</v>
      </c>
      <c r="R18" s="342">
        <v>4634</v>
      </c>
      <c r="S18" s="343">
        <v>53.603238866396765</v>
      </c>
    </row>
    <row r="19" spans="1:19" s="276" customFormat="1" ht="18" customHeight="1" x14ac:dyDescent="0.2">
      <c r="A19" s="319"/>
      <c r="B19" s="332" t="s">
        <v>44</v>
      </c>
      <c r="C19" s="342">
        <f t="shared" si="0"/>
        <v>32638</v>
      </c>
      <c r="D19" s="343">
        <f t="shared" si="1"/>
        <v>10.117329778824843</v>
      </c>
      <c r="E19" s="339"/>
      <c r="F19" s="342">
        <v>5613</v>
      </c>
      <c r="G19" s="343">
        <v>17.197744959862739</v>
      </c>
      <c r="H19" s="342">
        <v>1205</v>
      </c>
      <c r="I19" s="343">
        <v>21.468020666310352</v>
      </c>
      <c r="J19" s="342"/>
      <c r="K19" s="342">
        <v>11961</v>
      </c>
      <c r="L19" s="343">
        <v>36.647466143758813</v>
      </c>
      <c r="M19" s="342">
        <v>3722</v>
      </c>
      <c r="N19" s="343">
        <v>31.117799515090709</v>
      </c>
      <c r="O19" s="342"/>
      <c r="P19" s="342">
        <v>15064</v>
      </c>
      <c r="Q19" s="343">
        <v>46.154788896378456</v>
      </c>
      <c r="R19" s="342">
        <v>8294</v>
      </c>
      <c r="S19" s="343">
        <v>55.058417419012216</v>
      </c>
    </row>
    <row r="20" spans="1:19" s="276" customFormat="1" ht="18" customHeight="1" x14ac:dyDescent="0.2">
      <c r="A20" s="319"/>
      <c r="B20" s="332" t="s">
        <v>6</v>
      </c>
      <c r="C20" s="342">
        <f t="shared" si="0"/>
        <v>4071</v>
      </c>
      <c r="D20" s="343">
        <f t="shared" si="1"/>
        <v>1.2619538430539841</v>
      </c>
      <c r="E20" s="339"/>
      <c r="F20" s="342">
        <v>645</v>
      </c>
      <c r="G20" s="343">
        <v>15.843773028739868</v>
      </c>
      <c r="H20" s="342">
        <v>439</v>
      </c>
      <c r="I20" s="343">
        <v>68.062015503875969</v>
      </c>
      <c r="J20" s="342"/>
      <c r="K20" s="342">
        <v>1323</v>
      </c>
      <c r="L20" s="343">
        <v>32.498157700810609</v>
      </c>
      <c r="M20" s="342">
        <v>877</v>
      </c>
      <c r="N20" s="343">
        <v>66.288737717309147</v>
      </c>
      <c r="O20" s="342"/>
      <c r="P20" s="342">
        <v>2103</v>
      </c>
      <c r="Q20" s="343">
        <v>51.658069270449523</v>
      </c>
      <c r="R20" s="342">
        <v>1368</v>
      </c>
      <c r="S20" s="343">
        <v>65.049928673323819</v>
      </c>
    </row>
    <row r="21" spans="1:19" s="276" customFormat="1" ht="18" customHeight="1" x14ac:dyDescent="0.2">
      <c r="A21" s="319"/>
      <c r="B21" s="332" t="s">
        <v>5</v>
      </c>
      <c r="C21" s="342">
        <f t="shared" si="0"/>
        <v>946</v>
      </c>
      <c r="D21" s="343">
        <f t="shared" si="1"/>
        <v>0.29324695051070226</v>
      </c>
      <c r="E21" s="339"/>
      <c r="F21" s="342">
        <v>218</v>
      </c>
      <c r="G21" s="343">
        <v>23.044397463002113</v>
      </c>
      <c r="H21" s="342">
        <v>160</v>
      </c>
      <c r="I21" s="343">
        <v>73.394495412844037</v>
      </c>
      <c r="J21" s="342"/>
      <c r="K21" s="342">
        <v>300</v>
      </c>
      <c r="L21" s="343">
        <v>31.712473572938688</v>
      </c>
      <c r="M21" s="342">
        <v>218</v>
      </c>
      <c r="N21" s="343">
        <v>72.666666666666671</v>
      </c>
      <c r="O21" s="342"/>
      <c r="P21" s="342">
        <v>428</v>
      </c>
      <c r="Q21" s="343">
        <v>45.243128964059196</v>
      </c>
      <c r="R21" s="342">
        <v>334</v>
      </c>
      <c r="S21" s="343">
        <v>78.037383177570092</v>
      </c>
    </row>
    <row r="22" spans="1:19" s="276" customFormat="1" ht="18" customHeight="1" x14ac:dyDescent="0.2">
      <c r="A22" s="319"/>
      <c r="B22" s="332" t="s">
        <v>38</v>
      </c>
      <c r="C22" s="342">
        <f t="shared" si="0"/>
        <v>26693</v>
      </c>
      <c r="D22" s="343">
        <f t="shared" si="1"/>
        <v>8.2744617864505035</v>
      </c>
      <c r="E22" s="339"/>
      <c r="F22" s="342">
        <v>8724</v>
      </c>
      <c r="G22" s="343">
        <v>32.682725808264337</v>
      </c>
      <c r="H22" s="342">
        <v>7172</v>
      </c>
      <c r="I22" s="343">
        <v>82.209995414947272</v>
      </c>
      <c r="J22" s="342"/>
      <c r="K22" s="342">
        <v>9063</v>
      </c>
      <c r="L22" s="343">
        <v>33.952721687333757</v>
      </c>
      <c r="M22" s="342">
        <v>6323</v>
      </c>
      <c r="N22" s="343">
        <v>69.767185258744348</v>
      </c>
      <c r="O22" s="342"/>
      <c r="P22" s="342">
        <v>8906</v>
      </c>
      <c r="Q22" s="343">
        <v>33.3645525044019</v>
      </c>
      <c r="R22" s="342">
        <v>5359</v>
      </c>
      <c r="S22" s="343">
        <v>60.172917134516055</v>
      </c>
    </row>
    <row r="23" spans="1:19" s="276" customFormat="1" ht="18" customHeight="1" x14ac:dyDescent="0.2">
      <c r="A23" s="319"/>
      <c r="B23" s="332" t="s">
        <v>45</v>
      </c>
      <c r="C23" s="342">
        <f t="shared" si="0"/>
        <v>44731</v>
      </c>
      <c r="D23" s="343">
        <f t="shared" si="1"/>
        <v>13.865992963313131</v>
      </c>
      <c r="E23" s="339"/>
      <c r="F23" s="342">
        <v>11560</v>
      </c>
      <c r="G23" s="343">
        <v>25.843374840714496</v>
      </c>
      <c r="H23" s="342">
        <v>2975</v>
      </c>
      <c r="I23" s="343">
        <v>25.735294117647058</v>
      </c>
      <c r="J23" s="342"/>
      <c r="K23" s="342">
        <v>17560</v>
      </c>
      <c r="L23" s="343">
        <v>39.256891194026515</v>
      </c>
      <c r="M23" s="342">
        <v>3774</v>
      </c>
      <c r="N23" s="343">
        <v>21.492027334851937</v>
      </c>
      <c r="O23" s="342"/>
      <c r="P23" s="342">
        <v>15611</v>
      </c>
      <c r="Q23" s="343">
        <v>34.899733965258996</v>
      </c>
      <c r="R23" s="342">
        <v>3678</v>
      </c>
      <c r="S23" s="343">
        <v>23.560310037793862</v>
      </c>
    </row>
    <row r="24" spans="1:19" s="276" customFormat="1" ht="18" customHeight="1" x14ac:dyDescent="0.2">
      <c r="A24" s="319">
        <v>47094</v>
      </c>
      <c r="B24" s="332" t="s">
        <v>46</v>
      </c>
      <c r="C24" s="342">
        <f t="shared" si="0"/>
        <v>2873</v>
      </c>
      <c r="D24" s="343">
        <f t="shared" si="1"/>
        <v>0.89059036872859154</v>
      </c>
      <c r="E24" s="339"/>
      <c r="F24" s="342">
        <v>437</v>
      </c>
      <c r="G24" s="343">
        <v>15.210581273929691</v>
      </c>
      <c r="H24" s="342">
        <v>242</v>
      </c>
      <c r="I24" s="343">
        <v>55.377574370709382</v>
      </c>
      <c r="J24" s="342"/>
      <c r="K24" s="342">
        <v>884</v>
      </c>
      <c r="L24" s="343">
        <v>30.76923076923077</v>
      </c>
      <c r="M24" s="342">
        <v>417</v>
      </c>
      <c r="N24" s="343">
        <v>47.171945701357465</v>
      </c>
      <c r="O24" s="342"/>
      <c r="P24" s="342">
        <v>1552</v>
      </c>
      <c r="Q24" s="343">
        <v>54.020187956839536</v>
      </c>
      <c r="R24" s="342">
        <v>678</v>
      </c>
      <c r="S24" s="343">
        <v>43.685567010309278</v>
      </c>
    </row>
    <row r="25" spans="1:19" s="276" customFormat="1" ht="18" customHeight="1" x14ac:dyDescent="0.2">
      <c r="B25" s="332" t="s">
        <v>47</v>
      </c>
      <c r="C25" s="342">
        <f t="shared" si="0"/>
        <v>972</v>
      </c>
      <c r="D25" s="343">
        <f t="shared" si="1"/>
        <v>0.30130659185666236</v>
      </c>
      <c r="E25" s="339"/>
      <c r="F25" s="342">
        <v>165</v>
      </c>
      <c r="G25" s="343">
        <v>16.97530864197531</v>
      </c>
      <c r="H25" s="342">
        <v>5</v>
      </c>
      <c r="I25" s="343">
        <v>3.0303030303030303</v>
      </c>
      <c r="J25" s="342"/>
      <c r="K25" s="342">
        <v>283</v>
      </c>
      <c r="L25" s="343">
        <v>29.115226337448558</v>
      </c>
      <c r="M25" s="342">
        <v>4</v>
      </c>
      <c r="N25" s="343">
        <v>1.4134275618374559</v>
      </c>
      <c r="O25" s="342"/>
      <c r="P25" s="342">
        <v>524</v>
      </c>
      <c r="Q25" s="343">
        <v>53.909465020576128</v>
      </c>
      <c r="R25" s="342">
        <v>13</v>
      </c>
      <c r="S25" s="343">
        <v>2.4809160305343512</v>
      </c>
    </row>
    <row r="26" spans="1:19" s="276" customFormat="1" ht="18" customHeight="1" x14ac:dyDescent="0.2">
      <c r="B26" s="332" t="s">
        <v>48</v>
      </c>
      <c r="C26" s="342">
        <f t="shared" si="0"/>
        <v>5652</v>
      </c>
      <c r="D26" s="343">
        <f t="shared" si="1"/>
        <v>1.7520420341294813</v>
      </c>
      <c r="E26" s="339"/>
      <c r="F26" s="342">
        <v>1270</v>
      </c>
      <c r="G26" s="343">
        <v>22.469922151450813</v>
      </c>
      <c r="H26" s="342">
        <v>141</v>
      </c>
      <c r="I26" s="343">
        <v>11.102362204724409</v>
      </c>
      <c r="J26" s="342"/>
      <c r="K26" s="342">
        <v>1770</v>
      </c>
      <c r="L26" s="343">
        <v>31.316348195329084</v>
      </c>
      <c r="M26" s="342">
        <v>308</v>
      </c>
      <c r="N26" s="343">
        <v>17.401129943502823</v>
      </c>
      <c r="O26" s="342"/>
      <c r="P26" s="342">
        <v>2612</v>
      </c>
      <c r="Q26" s="343">
        <v>46.213729653220099</v>
      </c>
      <c r="R26" s="342">
        <v>842</v>
      </c>
      <c r="S26" s="343">
        <v>32.235834609494638</v>
      </c>
    </row>
    <row r="27" spans="1:19" s="276" customFormat="1" ht="18" customHeight="1" x14ac:dyDescent="0.2">
      <c r="B27" s="332" t="s">
        <v>49</v>
      </c>
      <c r="C27" s="342">
        <f t="shared" si="0"/>
        <v>3576</v>
      </c>
      <c r="D27" s="343">
        <f t="shared" si="1"/>
        <v>1.1085106712751283</v>
      </c>
      <c r="E27" s="339"/>
      <c r="F27" s="342">
        <v>723</v>
      </c>
      <c r="G27" s="343">
        <v>20.218120805369129</v>
      </c>
      <c r="H27" s="342">
        <v>173</v>
      </c>
      <c r="I27" s="343">
        <v>23.92807745504841</v>
      </c>
      <c r="J27" s="342"/>
      <c r="K27" s="342">
        <v>1308</v>
      </c>
      <c r="L27" s="343">
        <v>36.577181208053695</v>
      </c>
      <c r="M27" s="342">
        <v>318</v>
      </c>
      <c r="N27" s="343">
        <v>24.311926605504588</v>
      </c>
      <c r="O27" s="342"/>
      <c r="P27" s="342">
        <v>1545</v>
      </c>
      <c r="Q27" s="343">
        <v>43.20469798657718</v>
      </c>
      <c r="R27" s="342">
        <v>719</v>
      </c>
      <c r="S27" s="343">
        <v>46.537216828478968</v>
      </c>
    </row>
    <row r="28" spans="1:19" s="276" customFormat="1" ht="18" customHeight="1" x14ac:dyDescent="0.2">
      <c r="B28" s="337" t="s">
        <v>4</v>
      </c>
      <c r="C28" s="344">
        <f t="shared" si="0"/>
        <v>1118</v>
      </c>
      <c r="D28" s="345">
        <f t="shared" si="1"/>
        <v>0.34656457787628447</v>
      </c>
      <c r="E28" s="339"/>
      <c r="F28" s="344">
        <v>332</v>
      </c>
      <c r="G28" s="345">
        <v>29.695885509838998</v>
      </c>
      <c r="H28" s="344">
        <v>120</v>
      </c>
      <c r="I28" s="345">
        <v>36.144578313253014</v>
      </c>
      <c r="J28" s="342"/>
      <c r="K28" s="344">
        <v>358</v>
      </c>
      <c r="L28" s="345">
        <v>32.021466905187836</v>
      </c>
      <c r="M28" s="344">
        <v>140</v>
      </c>
      <c r="N28" s="345">
        <v>39.106145251396647</v>
      </c>
      <c r="O28" s="342"/>
      <c r="P28" s="344">
        <v>428</v>
      </c>
      <c r="Q28" s="345">
        <v>38.282647584973169</v>
      </c>
      <c r="R28" s="344">
        <v>200</v>
      </c>
      <c r="S28" s="345">
        <v>46.728971962616825</v>
      </c>
    </row>
    <row r="29" spans="1:19" s="213" customFormat="1" ht="18" customHeight="1" x14ac:dyDescent="0.2">
      <c r="B29" s="333" t="s">
        <v>3</v>
      </c>
      <c r="C29" s="334">
        <f>SUM(C11:C28)</f>
        <v>322595</v>
      </c>
      <c r="D29" s="335">
        <f t="shared" si="1"/>
        <v>100</v>
      </c>
      <c r="E29" s="350"/>
      <c r="F29" s="334">
        <f>SUM(F11:F28)</f>
        <v>72208</v>
      </c>
      <c r="G29" s="335">
        <f t="shared" ref="G12:G29" si="2">F29/$C29*100</f>
        <v>22.383483934964893</v>
      </c>
      <c r="H29" s="334">
        <f>SUM(H11:H28)</f>
        <v>28010</v>
      </c>
      <c r="I29" s="335">
        <f t="shared" ref="I29" si="3">H29/F29*100</f>
        <v>38.790715710170623</v>
      </c>
      <c r="J29" s="353"/>
      <c r="K29" s="334">
        <f>SUM(K11:K28)</f>
        <v>127706</v>
      </c>
      <c r="L29" s="335">
        <f t="shared" ref="L12:L29" si="4">K29/$C29*100</f>
        <v>39.587098374122355</v>
      </c>
      <c r="M29" s="334">
        <f>SUM(M11:M28)</f>
        <v>44798</v>
      </c>
      <c r="N29" s="335">
        <f t="shared" ref="N29" si="5">M29/K29*100</f>
        <v>35.079009600175404</v>
      </c>
      <c r="O29" s="353"/>
      <c r="P29" s="334">
        <f>SUM(P11:P28)</f>
        <v>122681</v>
      </c>
      <c r="Q29" s="354">
        <f t="shared" ref="Q12:Q29" si="6">P29/$C29*100</f>
        <v>38.029417690912751</v>
      </c>
      <c r="R29" s="334">
        <f>SUM(R11:R28)</f>
        <v>52337</v>
      </c>
      <c r="S29" s="354">
        <f t="shared" ref="S29" si="7">R29/P29*100</f>
        <v>42.661047758006539</v>
      </c>
    </row>
    <row r="30" spans="1:19" s="257" customFormat="1" ht="6.75" customHeight="1" x14ac:dyDescent="0.2">
      <c r="B30" s="1160"/>
      <c r="C30" s="1160"/>
      <c r="D30" s="1160"/>
      <c r="E30" s="294"/>
    </row>
    <row r="31" spans="1:19" ht="26.25" customHeight="1" x14ac:dyDescent="0.2">
      <c r="B31" s="1161"/>
      <c r="C31" s="1161"/>
      <c r="D31" s="1161"/>
      <c r="E31" s="1161"/>
      <c r="F31" s="1161"/>
      <c r="G31" s="1161"/>
      <c r="H31" s="1161"/>
      <c r="I31" s="1161"/>
      <c r="J31" s="1161"/>
      <c r="K31" s="1161"/>
      <c r="L31" s="1161"/>
      <c r="M31" s="1161"/>
      <c r="N31" s="1161"/>
      <c r="O31" s="1161"/>
      <c r="P31" s="1161"/>
      <c r="Q31" s="1161"/>
    </row>
    <row r="32" spans="1:19" x14ac:dyDescent="0.2">
      <c r="F32" s="320"/>
      <c r="K32" s="320"/>
    </row>
    <row r="33" spans="2:11" x14ac:dyDescent="0.2">
      <c r="B33" s="320"/>
      <c r="K33" s="320"/>
    </row>
  </sheetData>
  <mergeCells count="17">
    <mergeCell ref="R8:S8"/>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66</v>
      </c>
    </row>
    <row r="2" spans="1:21" s="206" customFormat="1" ht="49.5" customHeight="1" x14ac:dyDescent="0.2">
      <c r="B2" s="1054"/>
      <c r="C2" s="1054"/>
      <c r="D2" s="1054"/>
      <c r="E2" s="207"/>
      <c r="F2" s="1141"/>
      <c r="G2" s="1141"/>
      <c r="H2" s="1141"/>
      <c r="I2" s="1141"/>
      <c r="J2" s="1141"/>
      <c r="K2" s="1141"/>
      <c r="L2" s="1141"/>
      <c r="M2" s="1141"/>
      <c r="N2" s="1141"/>
      <c r="O2" s="1141"/>
      <c r="P2" s="1141"/>
      <c r="Q2" s="1141"/>
      <c r="S2" s="207"/>
    </row>
    <row r="3" spans="1:21" s="206" customFormat="1" ht="3" customHeight="1" x14ac:dyDescent="0.2">
      <c r="B3" s="207"/>
      <c r="C3" s="207"/>
      <c r="D3" s="207"/>
      <c r="E3" s="207"/>
      <c r="K3" s="207"/>
      <c r="P3" s="207"/>
      <c r="S3" s="207"/>
    </row>
    <row r="4" spans="1:21" s="209" customFormat="1" ht="15" customHeight="1" x14ac:dyDescent="0.2">
      <c r="B4" s="1155" t="s">
        <v>447</v>
      </c>
      <c r="C4" s="1155"/>
      <c r="D4" s="1155"/>
      <c r="E4" s="1155"/>
      <c r="F4" s="1155"/>
      <c r="G4" s="1155"/>
      <c r="H4" s="1155"/>
      <c r="I4" s="1155"/>
      <c r="J4" s="1155"/>
      <c r="K4" s="1155"/>
      <c r="L4" s="1155"/>
      <c r="M4" s="1155"/>
      <c r="N4" s="1155"/>
      <c r="O4" s="1155"/>
      <c r="P4" s="1155"/>
      <c r="Q4" s="1155"/>
      <c r="R4" s="1155"/>
      <c r="S4" s="1155"/>
      <c r="T4" s="315"/>
    </row>
    <row r="5" spans="1:21" s="316" customFormat="1" ht="15" customHeight="1" x14ac:dyDescent="0.2">
      <c r="B5" s="1142" t="str">
        <f>porsaad!B6</f>
        <v>Situación a 31 de diciembre de 2022</v>
      </c>
      <c r="C5" s="1142"/>
      <c r="D5" s="1142"/>
      <c r="E5" s="1142"/>
      <c r="F5" s="1142"/>
      <c r="G5" s="1142"/>
      <c r="H5" s="1142"/>
      <c r="I5" s="1142"/>
      <c r="J5" s="1142"/>
      <c r="K5" s="1142"/>
      <c r="L5" s="1142"/>
      <c r="M5" s="1142"/>
      <c r="N5" s="1142"/>
      <c r="O5" s="1142"/>
      <c r="P5" s="1142"/>
      <c r="Q5" s="1142"/>
      <c r="R5" s="1142"/>
      <c r="S5" s="1142"/>
      <c r="T5" s="317"/>
      <c r="U5" s="91"/>
    </row>
    <row r="6" spans="1:21" s="209" customFormat="1" ht="4.5" customHeight="1" x14ac:dyDescent="0.2"/>
    <row r="7" spans="1:21" s="212" customFormat="1" ht="15" customHeight="1" x14ac:dyDescent="0.2">
      <c r="A7" s="213"/>
      <c r="B7" s="1143" t="s">
        <v>15</v>
      </c>
      <c r="C7" s="1146" t="s">
        <v>81</v>
      </c>
      <c r="D7" s="1147"/>
      <c r="E7" s="348"/>
      <c r="F7" s="1162" t="s">
        <v>34</v>
      </c>
      <c r="G7" s="1163"/>
      <c r="H7" s="1163"/>
      <c r="I7" s="1164"/>
      <c r="J7" s="352"/>
      <c r="K7" s="1162" t="s">
        <v>52</v>
      </c>
      <c r="L7" s="1163"/>
      <c r="M7" s="1163"/>
      <c r="N7" s="1164"/>
      <c r="O7" s="352"/>
      <c r="P7" s="1162" t="s">
        <v>53</v>
      </c>
      <c r="Q7" s="1163"/>
      <c r="R7" s="1163"/>
      <c r="S7" s="1164"/>
    </row>
    <row r="8" spans="1:21" s="212" customFormat="1" ht="29.25" customHeight="1" x14ac:dyDescent="0.2">
      <c r="A8" s="213"/>
      <c r="B8" s="1144"/>
      <c r="C8" s="1148"/>
      <c r="D8" s="1149"/>
      <c r="E8" s="348"/>
      <c r="F8" s="1165" t="s">
        <v>75</v>
      </c>
      <c r="G8" s="1166"/>
      <c r="H8" s="1167" t="s">
        <v>137</v>
      </c>
      <c r="I8" s="1168"/>
      <c r="J8" s="330"/>
      <c r="K8" s="1165" t="s">
        <v>75</v>
      </c>
      <c r="L8" s="1166"/>
      <c r="M8" s="1167" t="s">
        <v>137</v>
      </c>
      <c r="N8" s="1168"/>
      <c r="O8" s="330"/>
      <c r="P8" s="1165" t="s">
        <v>75</v>
      </c>
      <c r="Q8" s="1166"/>
      <c r="R8" s="1167" t="s">
        <v>137</v>
      </c>
      <c r="S8" s="1168"/>
    </row>
    <row r="9" spans="1:21" s="217" customFormat="1" ht="29.25" customHeight="1" x14ac:dyDescent="0.2">
      <c r="A9" s="318"/>
      <c r="B9" s="1145"/>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14111</v>
      </c>
      <c r="D11" s="341">
        <f>C11/C$29*100</f>
        <v>14.409419068917275</v>
      </c>
      <c r="E11" s="339"/>
      <c r="F11" s="336">
        <v>5982</v>
      </c>
      <c r="G11" s="341">
        <v>42.392459783147899</v>
      </c>
      <c r="H11" s="336">
        <v>2256</v>
      </c>
      <c r="I11" s="341">
        <v>37.713139418254762</v>
      </c>
      <c r="J11" s="342"/>
      <c r="K11" s="336">
        <v>7760</v>
      </c>
      <c r="L11" s="341">
        <v>54.992558996527528</v>
      </c>
      <c r="M11" s="336">
        <v>3636</v>
      </c>
      <c r="N11" s="341">
        <v>46.855670103092784</v>
      </c>
      <c r="O11" s="342"/>
      <c r="P11" s="336">
        <v>369</v>
      </c>
      <c r="Q11" s="341">
        <v>2.6149812203245695</v>
      </c>
      <c r="R11" s="336">
        <v>358</v>
      </c>
      <c r="S11" s="341">
        <v>97.018970189701889</v>
      </c>
    </row>
    <row r="12" spans="1:21" s="276" customFormat="1" ht="18" customHeight="1" x14ac:dyDescent="0.2">
      <c r="A12" s="319"/>
      <c r="B12" s="332" t="s">
        <v>10</v>
      </c>
      <c r="C12" s="342">
        <f t="shared" ref="C12:C28" si="0">F12+K12+P12</f>
        <v>1668</v>
      </c>
      <c r="D12" s="343">
        <f t="shared" ref="D12:D29" si="1">C12/C$29*100</f>
        <v>1.7032748215543914</v>
      </c>
      <c r="E12" s="339"/>
      <c r="F12" s="342">
        <v>471</v>
      </c>
      <c r="G12" s="343">
        <v>28.237410071942449</v>
      </c>
      <c r="H12" s="342">
        <v>257</v>
      </c>
      <c r="I12" s="343">
        <v>54.56475583864119</v>
      </c>
      <c r="J12" s="342"/>
      <c r="K12" s="342">
        <v>595</v>
      </c>
      <c r="L12" s="343">
        <v>35.671462829736214</v>
      </c>
      <c r="M12" s="342">
        <v>327</v>
      </c>
      <c r="N12" s="343">
        <v>54.957983193277315</v>
      </c>
      <c r="O12" s="342"/>
      <c r="P12" s="342">
        <v>602</v>
      </c>
      <c r="Q12" s="343">
        <v>36.091127098321337</v>
      </c>
      <c r="R12" s="342">
        <v>157</v>
      </c>
      <c r="S12" s="343">
        <v>26.079734219269103</v>
      </c>
    </row>
    <row r="13" spans="1:21" s="276" customFormat="1" ht="18" customHeight="1" x14ac:dyDescent="0.2">
      <c r="A13" s="319"/>
      <c r="B13" s="332" t="s">
        <v>40</v>
      </c>
      <c r="C13" s="342">
        <f t="shared" si="0"/>
        <v>2260</v>
      </c>
      <c r="D13" s="343">
        <f t="shared" si="1"/>
        <v>2.3077944224897631</v>
      </c>
      <c r="E13" s="339"/>
      <c r="F13" s="342">
        <v>543</v>
      </c>
      <c r="G13" s="343">
        <v>24.026548672566371</v>
      </c>
      <c r="H13" s="342">
        <v>12</v>
      </c>
      <c r="I13" s="343">
        <v>2.2099447513812152</v>
      </c>
      <c r="J13" s="342"/>
      <c r="K13" s="342">
        <v>898</v>
      </c>
      <c r="L13" s="343">
        <v>39.73451327433628</v>
      </c>
      <c r="M13" s="342">
        <v>18</v>
      </c>
      <c r="N13" s="343">
        <v>2.0044543429844097</v>
      </c>
      <c r="O13" s="342"/>
      <c r="P13" s="342">
        <v>819</v>
      </c>
      <c r="Q13" s="343">
        <v>36.23893805309735</v>
      </c>
      <c r="R13" s="342">
        <v>25</v>
      </c>
      <c r="S13" s="343">
        <v>3.0525030525030523</v>
      </c>
    </row>
    <row r="14" spans="1:21" s="276" customFormat="1" ht="18" customHeight="1" x14ac:dyDescent="0.2">
      <c r="A14" s="319"/>
      <c r="B14" s="332" t="s">
        <v>41</v>
      </c>
      <c r="C14" s="342">
        <f t="shared" si="0"/>
        <v>1986</v>
      </c>
      <c r="D14" s="343">
        <f t="shared" si="1"/>
        <v>2.0279998774622428</v>
      </c>
      <c r="E14" s="339"/>
      <c r="F14" s="342">
        <v>553</v>
      </c>
      <c r="G14" s="343">
        <v>27.844914400805639</v>
      </c>
      <c r="H14" s="342">
        <v>254</v>
      </c>
      <c r="I14" s="343">
        <v>45.931283905967454</v>
      </c>
      <c r="J14" s="342"/>
      <c r="K14" s="342">
        <v>884</v>
      </c>
      <c r="L14" s="343">
        <v>44.511581067472306</v>
      </c>
      <c r="M14" s="342">
        <v>268</v>
      </c>
      <c r="N14" s="343">
        <v>30.316742081447963</v>
      </c>
      <c r="O14" s="342"/>
      <c r="P14" s="342">
        <v>549</v>
      </c>
      <c r="Q14" s="343">
        <v>27.643504531722051</v>
      </c>
      <c r="R14" s="342">
        <v>127</v>
      </c>
      <c r="S14" s="343">
        <v>23.132969034608379</v>
      </c>
    </row>
    <row r="15" spans="1:21" s="276" customFormat="1" ht="18" customHeight="1" x14ac:dyDescent="0.2">
      <c r="A15" s="319"/>
      <c r="B15" s="332" t="s">
        <v>9</v>
      </c>
      <c r="C15" s="342">
        <f t="shared" si="0"/>
        <v>5126</v>
      </c>
      <c r="D15" s="343">
        <f t="shared" si="1"/>
        <v>5.2344045175586391</v>
      </c>
      <c r="E15" s="339"/>
      <c r="F15" s="342">
        <v>1310</v>
      </c>
      <c r="G15" s="343">
        <v>25.555989075302382</v>
      </c>
      <c r="H15" s="342">
        <v>867</v>
      </c>
      <c r="I15" s="343">
        <v>66.18320610687023</v>
      </c>
      <c r="J15" s="342"/>
      <c r="K15" s="342">
        <v>1764</v>
      </c>
      <c r="L15" s="343">
        <v>34.41279750292626</v>
      </c>
      <c r="M15" s="342">
        <v>1253</v>
      </c>
      <c r="N15" s="343">
        <v>71.031746031746039</v>
      </c>
      <c r="O15" s="342"/>
      <c r="P15" s="342">
        <v>2052</v>
      </c>
      <c r="Q15" s="343">
        <v>40.031213421771362</v>
      </c>
      <c r="R15" s="342">
        <v>1567</v>
      </c>
      <c r="S15" s="343">
        <v>76.364522417154006</v>
      </c>
    </row>
    <row r="16" spans="1:21" s="276" customFormat="1" ht="18" customHeight="1" x14ac:dyDescent="0.2">
      <c r="A16" s="319"/>
      <c r="B16" s="332" t="s">
        <v>8</v>
      </c>
      <c r="C16" s="342">
        <f t="shared" si="0"/>
        <v>1997</v>
      </c>
      <c r="D16" s="343">
        <f t="shared" si="1"/>
        <v>2.0392325051823259</v>
      </c>
      <c r="E16" s="339"/>
      <c r="F16" s="342">
        <v>795</v>
      </c>
      <c r="G16" s="343">
        <v>39.809714571857782</v>
      </c>
      <c r="H16" s="342">
        <v>1</v>
      </c>
      <c r="I16" s="343">
        <v>0.12578616352201258</v>
      </c>
      <c r="J16" s="342"/>
      <c r="K16" s="342">
        <v>745</v>
      </c>
      <c r="L16" s="343">
        <v>37.305958938407613</v>
      </c>
      <c r="M16" s="342">
        <v>3</v>
      </c>
      <c r="N16" s="343">
        <v>0.40268456375838929</v>
      </c>
      <c r="O16" s="342"/>
      <c r="P16" s="342">
        <v>457</v>
      </c>
      <c r="Q16" s="343">
        <v>22.884326489734601</v>
      </c>
      <c r="R16" s="342">
        <v>7</v>
      </c>
      <c r="S16" s="343">
        <v>1.5317286652078774</v>
      </c>
    </row>
    <row r="17" spans="1:19" s="276" customFormat="1" ht="18" customHeight="1" x14ac:dyDescent="0.2">
      <c r="A17" s="319"/>
      <c r="B17" s="332" t="s">
        <v>7</v>
      </c>
      <c r="C17" s="342">
        <f t="shared" si="0"/>
        <v>7861</v>
      </c>
      <c r="D17" s="343">
        <f t="shared" si="1"/>
        <v>8.0272442279610736</v>
      </c>
      <c r="E17" s="339"/>
      <c r="F17" s="342">
        <v>2142</v>
      </c>
      <c r="G17" s="343">
        <v>27.248441674087264</v>
      </c>
      <c r="H17" s="342">
        <v>33</v>
      </c>
      <c r="I17" s="343">
        <v>1.5406162464985995</v>
      </c>
      <c r="J17" s="342"/>
      <c r="K17" s="342">
        <v>2477</v>
      </c>
      <c r="L17" s="343">
        <v>31.509986006869354</v>
      </c>
      <c r="M17" s="342">
        <v>31</v>
      </c>
      <c r="N17" s="343">
        <v>1.2515139281388776</v>
      </c>
      <c r="O17" s="342"/>
      <c r="P17" s="342">
        <v>3242</v>
      </c>
      <c r="Q17" s="343">
        <v>41.241572319043378</v>
      </c>
      <c r="R17" s="342">
        <v>33</v>
      </c>
      <c r="S17" s="343">
        <v>1.0178901912399754</v>
      </c>
    </row>
    <row r="18" spans="1:19" s="276" customFormat="1" ht="18" customHeight="1" x14ac:dyDescent="0.2">
      <c r="A18" s="319"/>
      <c r="B18" s="332" t="s">
        <v>43</v>
      </c>
      <c r="C18" s="342">
        <f t="shared" si="0"/>
        <v>3367</v>
      </c>
      <c r="D18" s="343">
        <f t="shared" si="1"/>
        <v>3.4382052303199253</v>
      </c>
      <c r="E18" s="339"/>
      <c r="F18" s="342">
        <v>1120</v>
      </c>
      <c r="G18" s="343">
        <v>33.264033264033266</v>
      </c>
      <c r="H18" s="342">
        <v>387</v>
      </c>
      <c r="I18" s="343">
        <v>34.553571428571431</v>
      </c>
      <c r="J18" s="342"/>
      <c r="K18" s="342">
        <v>1292</v>
      </c>
      <c r="L18" s="343">
        <v>38.372438372438374</v>
      </c>
      <c r="M18" s="342">
        <v>647</v>
      </c>
      <c r="N18" s="343">
        <v>50.077399380804955</v>
      </c>
      <c r="O18" s="342"/>
      <c r="P18" s="342">
        <v>955</v>
      </c>
      <c r="Q18" s="343">
        <v>28.363528363528363</v>
      </c>
      <c r="R18" s="342">
        <v>612</v>
      </c>
      <c r="S18" s="343">
        <v>64.083769633507856</v>
      </c>
    </row>
    <row r="19" spans="1:19" s="276" customFormat="1" ht="18" customHeight="1" x14ac:dyDescent="0.2">
      <c r="A19" s="319"/>
      <c r="B19" s="332" t="s">
        <v>44</v>
      </c>
      <c r="C19" s="342">
        <f t="shared" si="0"/>
        <v>12722</v>
      </c>
      <c r="D19" s="343">
        <f t="shared" si="1"/>
        <v>12.991044532263171</v>
      </c>
      <c r="E19" s="339"/>
      <c r="F19" s="342">
        <v>3209</v>
      </c>
      <c r="G19" s="343">
        <v>25.224021380286121</v>
      </c>
      <c r="H19" s="342">
        <v>333</v>
      </c>
      <c r="I19" s="343">
        <v>10.377064506076659</v>
      </c>
      <c r="J19" s="342"/>
      <c r="K19" s="342">
        <v>6423</v>
      </c>
      <c r="L19" s="343">
        <v>50.487344757113661</v>
      </c>
      <c r="M19" s="342">
        <v>1078</v>
      </c>
      <c r="N19" s="343">
        <v>16.783434532150086</v>
      </c>
      <c r="O19" s="342"/>
      <c r="P19" s="342">
        <v>3090</v>
      </c>
      <c r="Q19" s="343">
        <v>24.288633862600221</v>
      </c>
      <c r="R19" s="342">
        <v>2705</v>
      </c>
      <c r="S19" s="343">
        <v>87.540453074433657</v>
      </c>
    </row>
    <row r="20" spans="1:19" s="276" customFormat="1" ht="18" customHeight="1" x14ac:dyDescent="0.2">
      <c r="A20" s="319"/>
      <c r="B20" s="332" t="s">
        <v>6</v>
      </c>
      <c r="C20" s="342">
        <f t="shared" si="0"/>
        <v>7914</v>
      </c>
      <c r="D20" s="343">
        <f t="shared" si="1"/>
        <v>8.0813650706123834</v>
      </c>
      <c r="E20" s="339"/>
      <c r="F20" s="342">
        <v>2436</v>
      </c>
      <c r="G20" s="343">
        <v>30.780894617134191</v>
      </c>
      <c r="H20" s="342">
        <v>578</v>
      </c>
      <c r="I20" s="343">
        <v>23.727422003284072</v>
      </c>
      <c r="J20" s="342"/>
      <c r="K20" s="342">
        <v>3628</v>
      </c>
      <c r="L20" s="343">
        <v>45.842810209754866</v>
      </c>
      <c r="M20" s="342">
        <v>1276</v>
      </c>
      <c r="N20" s="343">
        <v>35.170893054024255</v>
      </c>
      <c r="O20" s="342"/>
      <c r="P20" s="342">
        <v>1850</v>
      </c>
      <c r="Q20" s="343">
        <v>23.376295173110943</v>
      </c>
      <c r="R20" s="342">
        <v>897</v>
      </c>
      <c r="S20" s="343">
        <v>48.486486486486484</v>
      </c>
    </row>
    <row r="21" spans="1:19" s="276" customFormat="1" ht="18" customHeight="1" x14ac:dyDescent="0.2">
      <c r="A21" s="319"/>
      <c r="B21" s="332" t="s">
        <v>5</v>
      </c>
      <c r="C21" s="342">
        <f t="shared" si="0"/>
        <v>2055</v>
      </c>
      <c r="D21" s="343">
        <f t="shared" si="1"/>
        <v>2.0984590877063996</v>
      </c>
      <c r="E21" s="339"/>
      <c r="F21" s="342">
        <v>654</v>
      </c>
      <c r="G21" s="343">
        <v>31.824817518248178</v>
      </c>
      <c r="H21" s="342">
        <v>428</v>
      </c>
      <c r="I21" s="343">
        <v>65.443425076452598</v>
      </c>
      <c r="J21" s="342"/>
      <c r="K21" s="342">
        <v>768</v>
      </c>
      <c r="L21" s="343">
        <v>37.372262773722625</v>
      </c>
      <c r="M21" s="342">
        <v>571</v>
      </c>
      <c r="N21" s="343">
        <v>74.348958333333343</v>
      </c>
      <c r="O21" s="342"/>
      <c r="P21" s="342">
        <v>633</v>
      </c>
      <c r="Q21" s="343">
        <v>30.802919708029197</v>
      </c>
      <c r="R21" s="342">
        <v>524</v>
      </c>
      <c r="S21" s="343">
        <v>82.780410742496045</v>
      </c>
    </row>
    <row r="22" spans="1:19" s="276" customFormat="1" ht="18" customHeight="1" x14ac:dyDescent="0.2">
      <c r="A22" s="319"/>
      <c r="B22" s="332" t="s">
        <v>38</v>
      </c>
      <c r="C22" s="342">
        <f t="shared" si="0"/>
        <v>8312</v>
      </c>
      <c r="D22" s="343">
        <f t="shared" si="1"/>
        <v>8.4877819644844745</v>
      </c>
      <c r="E22" s="339"/>
      <c r="F22" s="342">
        <v>1849</v>
      </c>
      <c r="G22" s="343">
        <v>22.244947064485082</v>
      </c>
      <c r="H22" s="342">
        <v>388</v>
      </c>
      <c r="I22" s="343">
        <v>20.984315846403462</v>
      </c>
      <c r="J22" s="342"/>
      <c r="K22" s="342">
        <v>3101</v>
      </c>
      <c r="L22" s="343">
        <v>37.307507218479309</v>
      </c>
      <c r="M22" s="342">
        <v>1070</v>
      </c>
      <c r="N22" s="343">
        <v>34.504998387616901</v>
      </c>
      <c r="O22" s="342"/>
      <c r="P22" s="342">
        <v>3362</v>
      </c>
      <c r="Q22" s="343">
        <v>40.447545717035609</v>
      </c>
      <c r="R22" s="342">
        <v>1418</v>
      </c>
      <c r="S22" s="343">
        <v>42.177275431290902</v>
      </c>
    </row>
    <row r="23" spans="1:19" s="276" customFormat="1" ht="18" customHeight="1" x14ac:dyDescent="0.2">
      <c r="A23" s="319"/>
      <c r="B23" s="332" t="s">
        <v>45</v>
      </c>
      <c r="C23" s="342">
        <f t="shared" si="0"/>
        <v>15547</v>
      </c>
      <c r="D23" s="343">
        <f t="shared" si="1"/>
        <v>15.875787560375374</v>
      </c>
      <c r="E23" s="339"/>
      <c r="F23" s="342">
        <v>5586</v>
      </c>
      <c r="G23" s="343">
        <v>35.929761368752814</v>
      </c>
      <c r="H23" s="342">
        <v>2498</v>
      </c>
      <c r="I23" s="343">
        <v>44.718940207662008</v>
      </c>
      <c r="J23" s="342"/>
      <c r="K23" s="342">
        <v>6794</v>
      </c>
      <c r="L23" s="343">
        <v>43.69974914774555</v>
      </c>
      <c r="M23" s="342">
        <v>4044</v>
      </c>
      <c r="N23" s="343">
        <v>59.523108625257578</v>
      </c>
      <c r="O23" s="342"/>
      <c r="P23" s="342">
        <v>3167</v>
      </c>
      <c r="Q23" s="343">
        <v>20.370489483501643</v>
      </c>
      <c r="R23" s="342">
        <v>2152</v>
      </c>
      <c r="S23" s="343">
        <v>67.95074202715503</v>
      </c>
    </row>
    <row r="24" spans="1:19" s="276" customFormat="1" ht="18" customHeight="1" x14ac:dyDescent="0.2">
      <c r="A24" s="319">
        <v>47094</v>
      </c>
      <c r="B24" s="332" t="s">
        <v>46</v>
      </c>
      <c r="C24" s="342">
        <f t="shared" si="0"/>
        <v>3839</v>
      </c>
      <c r="D24" s="343">
        <f t="shared" si="1"/>
        <v>3.920187074308938</v>
      </c>
      <c r="E24" s="339"/>
      <c r="F24" s="342">
        <v>1346</v>
      </c>
      <c r="G24" s="343">
        <v>35.061213857775464</v>
      </c>
      <c r="H24" s="342">
        <v>122</v>
      </c>
      <c r="I24" s="343">
        <v>9.0638930163447249</v>
      </c>
      <c r="J24" s="342"/>
      <c r="K24" s="342">
        <v>1910</v>
      </c>
      <c r="L24" s="343">
        <v>49.752539723886429</v>
      </c>
      <c r="M24" s="342">
        <v>143</v>
      </c>
      <c r="N24" s="343">
        <v>7.4869109947643979</v>
      </c>
      <c r="O24" s="342"/>
      <c r="P24" s="342">
        <v>583</v>
      </c>
      <c r="Q24" s="343">
        <v>15.18624641833811</v>
      </c>
      <c r="R24" s="342">
        <v>84</v>
      </c>
      <c r="S24" s="343">
        <v>14.408233276157805</v>
      </c>
    </row>
    <row r="25" spans="1:19" s="276" customFormat="1" ht="18" customHeight="1" x14ac:dyDescent="0.2">
      <c r="B25" s="332" t="s">
        <v>47</v>
      </c>
      <c r="C25" s="342">
        <f t="shared" si="0"/>
        <v>445</v>
      </c>
      <c r="D25" s="343">
        <f t="shared" si="1"/>
        <v>0.45441084867608161</v>
      </c>
      <c r="E25" s="339"/>
      <c r="F25" s="342">
        <v>140</v>
      </c>
      <c r="G25" s="343">
        <v>31.460674157303369</v>
      </c>
      <c r="H25" s="342">
        <v>25</v>
      </c>
      <c r="I25" s="343">
        <v>17.857142857142858</v>
      </c>
      <c r="J25" s="342"/>
      <c r="K25" s="342">
        <v>168</v>
      </c>
      <c r="L25" s="343">
        <v>37.752808988764045</v>
      </c>
      <c r="M25" s="342">
        <v>42</v>
      </c>
      <c r="N25" s="343">
        <v>25</v>
      </c>
      <c r="O25" s="342"/>
      <c r="P25" s="342">
        <v>137</v>
      </c>
      <c r="Q25" s="343">
        <v>30.786516853932582</v>
      </c>
      <c r="R25" s="342">
        <v>48</v>
      </c>
      <c r="S25" s="343">
        <v>35.036496350364963</v>
      </c>
    </row>
    <row r="26" spans="1:19" s="276" customFormat="1" ht="18" customHeight="1" x14ac:dyDescent="0.2">
      <c r="B26" s="332" t="s">
        <v>48</v>
      </c>
      <c r="C26" s="342">
        <f t="shared" si="0"/>
        <v>7437</v>
      </c>
      <c r="D26" s="343">
        <f t="shared" si="1"/>
        <v>7.5942774867506042</v>
      </c>
      <c r="E26" s="339"/>
      <c r="F26" s="342">
        <v>1806</v>
      </c>
      <c r="G26" s="343">
        <v>24.283985478015328</v>
      </c>
      <c r="H26" s="342">
        <v>223</v>
      </c>
      <c r="I26" s="343">
        <v>12.347729789590254</v>
      </c>
      <c r="J26" s="342"/>
      <c r="K26" s="342">
        <v>3111</v>
      </c>
      <c r="L26" s="343">
        <v>41.831383622428397</v>
      </c>
      <c r="M26" s="342">
        <v>506</v>
      </c>
      <c r="N26" s="343">
        <v>16.264866602378657</v>
      </c>
      <c r="O26" s="342"/>
      <c r="P26" s="342">
        <v>2520</v>
      </c>
      <c r="Q26" s="343">
        <v>33.884630899556271</v>
      </c>
      <c r="R26" s="342">
        <v>687</v>
      </c>
      <c r="S26" s="343">
        <v>27.261904761904759</v>
      </c>
    </row>
    <row r="27" spans="1:19" s="276" customFormat="1" ht="18" customHeight="1" x14ac:dyDescent="0.2">
      <c r="B27" s="332" t="s">
        <v>49</v>
      </c>
      <c r="C27" s="342">
        <f t="shared" si="0"/>
        <v>1223</v>
      </c>
      <c r="D27" s="343">
        <f t="shared" si="1"/>
        <v>1.2488639728783097</v>
      </c>
      <c r="E27" s="339"/>
      <c r="F27" s="342">
        <v>385</v>
      </c>
      <c r="G27" s="343">
        <v>31.479967293540472</v>
      </c>
      <c r="H27" s="342">
        <v>46</v>
      </c>
      <c r="I27" s="343">
        <v>11.948051948051948</v>
      </c>
      <c r="J27" s="342"/>
      <c r="K27" s="342">
        <v>587</v>
      </c>
      <c r="L27" s="343">
        <v>47.996729354047424</v>
      </c>
      <c r="M27" s="342">
        <v>62</v>
      </c>
      <c r="N27" s="343">
        <v>10.562180579216355</v>
      </c>
      <c r="O27" s="342"/>
      <c r="P27" s="342">
        <v>251</v>
      </c>
      <c r="Q27" s="343">
        <v>20.5233033524121</v>
      </c>
      <c r="R27" s="342">
        <v>66</v>
      </c>
      <c r="S27" s="343">
        <v>26.294820717131472</v>
      </c>
    </row>
    <row r="28" spans="1:19" s="276" customFormat="1" ht="18" customHeight="1" x14ac:dyDescent="0.2">
      <c r="B28" s="337" t="s">
        <v>4</v>
      </c>
      <c r="C28" s="344">
        <f t="shared" si="0"/>
        <v>59</v>
      </c>
      <c r="D28" s="345">
        <f t="shared" si="1"/>
        <v>6.0247730498626556E-2</v>
      </c>
      <c r="E28" s="339"/>
      <c r="F28" s="344">
        <v>19</v>
      </c>
      <c r="G28" s="345">
        <v>32.20338983050847</v>
      </c>
      <c r="H28" s="344">
        <v>7</v>
      </c>
      <c r="I28" s="345">
        <v>36.84210526315789</v>
      </c>
      <c r="J28" s="342"/>
      <c r="K28" s="344">
        <v>25</v>
      </c>
      <c r="L28" s="345">
        <v>42.372881355932201</v>
      </c>
      <c r="M28" s="344">
        <v>12</v>
      </c>
      <c r="N28" s="345">
        <v>48</v>
      </c>
      <c r="O28" s="342"/>
      <c r="P28" s="344">
        <v>15</v>
      </c>
      <c r="Q28" s="345">
        <v>25.423728813559322</v>
      </c>
      <c r="R28" s="344">
        <v>12</v>
      </c>
      <c r="S28" s="345">
        <v>80</v>
      </c>
    </row>
    <row r="29" spans="1:19" s="213" customFormat="1" ht="18" customHeight="1" x14ac:dyDescent="0.2">
      <c r="B29" s="333" t="s">
        <v>3</v>
      </c>
      <c r="C29" s="334">
        <f>SUM(C11:C28)</f>
        <v>97929</v>
      </c>
      <c r="D29" s="335">
        <f t="shared" si="1"/>
        <v>100</v>
      </c>
      <c r="E29" s="350"/>
      <c r="F29" s="334">
        <f>SUM(F11:F28)</f>
        <v>30346</v>
      </c>
      <c r="G29" s="335">
        <f t="shared" ref="G12:G29" si="2">F29/$C29*100</f>
        <v>30.987756435785109</v>
      </c>
      <c r="H29" s="334">
        <f>SUM(H11:H28)</f>
        <v>8715</v>
      </c>
      <c r="I29" s="335">
        <f t="shared" ref="I29" si="3">H29/F29*100</f>
        <v>28.718776774533712</v>
      </c>
      <c r="J29" s="353"/>
      <c r="K29" s="334">
        <f>SUM(K11:K28)</f>
        <v>42930</v>
      </c>
      <c r="L29" s="335">
        <f t="shared" ref="L12:L29" si="4">K29/$C29*100</f>
        <v>43.837882547559964</v>
      </c>
      <c r="M29" s="334">
        <f>SUM(M11:M28)</f>
        <v>14987</v>
      </c>
      <c r="N29" s="335">
        <f t="shared" ref="N29" si="5">M29/K29*100</f>
        <v>34.910319124155606</v>
      </c>
      <c r="O29" s="353"/>
      <c r="P29" s="334">
        <f>SUM(P11:P28)</f>
        <v>24653</v>
      </c>
      <c r="Q29" s="354">
        <f t="shared" ref="Q12:Q29" si="6">P29/$C29*100</f>
        <v>25.174361016654924</v>
      </c>
      <c r="R29" s="334">
        <f>SUM(R11:R28)</f>
        <v>11479</v>
      </c>
      <c r="S29" s="354">
        <f t="shared" ref="S29" si="7">R29/P29*100</f>
        <v>46.56228450898471</v>
      </c>
    </row>
    <row r="30" spans="1:19" s="257" customFormat="1" ht="6.75" customHeight="1" x14ac:dyDescent="0.2">
      <c r="B30" s="1160"/>
      <c r="C30" s="1160"/>
      <c r="D30" s="1160"/>
      <c r="E30" s="294"/>
    </row>
    <row r="31" spans="1:19" x14ac:dyDescent="0.2">
      <c r="F31" s="320"/>
    </row>
    <row r="32" spans="1:19" x14ac:dyDescent="0.2">
      <c r="F32" s="320"/>
      <c r="K32" s="320"/>
    </row>
    <row r="33" spans="2:11" x14ac:dyDescent="0.2">
      <c r="B33" s="320"/>
      <c r="K33" s="320"/>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T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7" width="10.85546875" style="872" customWidth="1"/>
    <col min="8" max="9" width="7.140625" style="872" customWidth="1"/>
    <col min="10" max="10" width="7.7109375" style="872" customWidth="1"/>
    <col min="11" max="14" width="8.28515625" style="872" customWidth="1"/>
    <col min="15" max="16" width="7.7109375" style="872" customWidth="1"/>
    <col min="17" max="17" width="11.42578125" style="872" customWidth="1"/>
    <col min="18" max="18" width="11.42578125" style="872"/>
    <col min="19" max="19" width="11.85546875" style="872" bestFit="1" customWidth="1"/>
    <col min="20" max="16384" width="11.42578125" style="872"/>
  </cols>
  <sheetData>
    <row r="1" spans="1:18" x14ac:dyDescent="0.25">
      <c r="A1" s="871"/>
      <c r="B1" s="871"/>
      <c r="G1" s="873"/>
      <c r="H1" s="873"/>
    </row>
    <row r="2" spans="1:18" ht="48.75" customHeight="1" x14ac:dyDescent="0.25">
      <c r="A2" s="871"/>
      <c r="B2" s="871"/>
      <c r="G2" s="873"/>
      <c r="H2" s="873"/>
    </row>
    <row r="3" spans="1:18" ht="24" customHeight="1" x14ac:dyDescent="0.25">
      <c r="A3" s="871"/>
      <c r="B3" s="1038" t="s">
        <v>379</v>
      </c>
      <c r="C3" s="1038"/>
      <c r="D3" s="1038"/>
      <c r="E3" s="1038"/>
      <c r="F3" s="1038"/>
      <c r="G3" s="1038"/>
      <c r="H3" s="1038"/>
      <c r="I3" s="1038"/>
      <c r="J3" s="1038"/>
      <c r="K3" s="1038"/>
      <c r="L3" s="1038"/>
      <c r="M3" s="1038"/>
      <c r="N3" s="1038"/>
      <c r="O3" s="1038"/>
    </row>
    <row r="5" spans="1:18" x14ac:dyDescent="0.25">
      <c r="B5" s="874"/>
      <c r="C5" s="1039" t="s">
        <v>378</v>
      </c>
      <c r="D5" s="1039"/>
      <c r="E5" s="1039"/>
      <c r="F5" s="1039"/>
      <c r="G5" s="1039"/>
      <c r="H5" s="1039"/>
      <c r="I5" s="1039" t="s">
        <v>352</v>
      </c>
      <c r="J5" s="1039"/>
      <c r="K5" s="1039"/>
      <c r="L5" s="1039"/>
      <c r="M5" s="1039"/>
      <c r="N5" s="1039"/>
      <c r="O5" s="1039"/>
      <c r="P5" s="1039"/>
    </row>
    <row r="6" spans="1:18" ht="21" customHeight="1" x14ac:dyDescent="0.25">
      <c r="B6" s="874"/>
      <c r="C6" s="1040"/>
      <c r="D6" s="1040"/>
      <c r="E6" s="1040"/>
      <c r="F6" s="1040"/>
      <c r="G6" s="1040"/>
      <c r="H6" s="1040"/>
      <c r="I6" s="1040">
        <v>43830</v>
      </c>
      <c r="J6" s="1041"/>
      <c r="K6" s="1042">
        <v>44196</v>
      </c>
      <c r="L6" s="1042"/>
      <c r="M6" s="1042">
        <v>44561</v>
      </c>
      <c r="N6" s="1042"/>
      <c r="O6" s="1042">
        <f>EVO_sol!O6</f>
        <v>44926</v>
      </c>
      <c r="P6" s="1042"/>
    </row>
    <row r="7" spans="1:18" x14ac:dyDescent="0.25">
      <c r="B7" s="944"/>
      <c r="C7" s="876">
        <v>43465</v>
      </c>
      <c r="D7" s="876">
        <v>43830</v>
      </c>
      <c r="E7" s="876">
        <v>44196</v>
      </c>
      <c r="F7" s="876">
        <v>44561</v>
      </c>
      <c r="G7" s="876">
        <f>EVO!G7</f>
        <v>44926</v>
      </c>
      <c r="H7" s="876"/>
      <c r="I7" s="876" t="s">
        <v>31</v>
      </c>
      <c r="J7" s="876" t="s">
        <v>353</v>
      </c>
      <c r="K7" s="876" t="s">
        <v>31</v>
      </c>
      <c r="L7" s="876" t="s">
        <v>353</v>
      </c>
      <c r="M7" s="876" t="s">
        <v>31</v>
      </c>
      <c r="N7" s="876" t="s">
        <v>353</v>
      </c>
      <c r="O7" s="876" t="s">
        <v>31</v>
      </c>
      <c r="P7" s="876" t="s">
        <v>353</v>
      </c>
    </row>
    <row r="8" spans="1:18" ht="15" customHeight="1" x14ac:dyDescent="0.25">
      <c r="B8" s="915" t="s">
        <v>11</v>
      </c>
      <c r="C8" s="922">
        <v>354473</v>
      </c>
      <c r="D8" s="922">
        <v>361314</v>
      </c>
      <c r="E8" s="922">
        <v>351802</v>
      </c>
      <c r="F8" s="922">
        <v>362202</v>
      </c>
      <c r="G8" s="922">
        <v>375118</v>
      </c>
      <c r="H8" s="887"/>
      <c r="I8" s="923">
        <v>1.9299072143717622E-2</v>
      </c>
      <c r="J8" s="922">
        <v>6841</v>
      </c>
      <c r="K8" s="924">
        <v>-2.632613184100252E-2</v>
      </c>
      <c r="L8" s="925">
        <v>-9512</v>
      </c>
      <c r="M8" s="924">
        <v>2.9562083217264279E-2</v>
      </c>
      <c r="N8" s="925">
        <v>10400</v>
      </c>
      <c r="O8" s="926">
        <v>3.5659659527004228E-2</v>
      </c>
      <c r="P8" s="925">
        <v>12916</v>
      </c>
    </row>
    <row r="9" spans="1:18" x14ac:dyDescent="0.25">
      <c r="B9" s="945" t="s">
        <v>10</v>
      </c>
      <c r="C9" s="892">
        <v>42117</v>
      </c>
      <c r="D9" s="892">
        <v>47743</v>
      </c>
      <c r="E9" s="892">
        <v>44726</v>
      </c>
      <c r="F9" s="892">
        <v>45995</v>
      </c>
      <c r="G9" s="892">
        <v>46968</v>
      </c>
      <c r="H9" s="893"/>
      <c r="I9" s="894">
        <v>0.13358026450127025</v>
      </c>
      <c r="J9" s="892">
        <v>5626</v>
      </c>
      <c r="K9" s="897">
        <v>-6.3192509896738747E-2</v>
      </c>
      <c r="L9" s="895">
        <v>-3017</v>
      </c>
      <c r="M9" s="897">
        <v>2.837275857443089E-2</v>
      </c>
      <c r="N9" s="895">
        <v>1269</v>
      </c>
      <c r="O9" s="896">
        <v>2.1154473312316568E-2</v>
      </c>
      <c r="P9" s="895">
        <v>973</v>
      </c>
    </row>
    <row r="10" spans="1:18" x14ac:dyDescent="0.25">
      <c r="B10" s="945" t="s">
        <v>40</v>
      </c>
      <c r="C10" s="892">
        <v>33668</v>
      </c>
      <c r="D10" s="892">
        <v>35198</v>
      </c>
      <c r="E10" s="892">
        <v>35711</v>
      </c>
      <c r="F10" s="892">
        <v>38230</v>
      </c>
      <c r="G10" s="892">
        <v>40199</v>
      </c>
      <c r="H10" s="893"/>
      <c r="I10" s="894">
        <v>4.5443744802186048E-2</v>
      </c>
      <c r="J10" s="892">
        <v>1530</v>
      </c>
      <c r="K10" s="897">
        <v>1.4574691743849177E-2</v>
      </c>
      <c r="L10" s="895">
        <v>513</v>
      </c>
      <c r="M10" s="897">
        <v>7.0538489541037697E-2</v>
      </c>
      <c r="N10" s="895">
        <v>2519</v>
      </c>
      <c r="O10" s="896">
        <v>5.1504054407533362E-2</v>
      </c>
      <c r="P10" s="895">
        <v>1969</v>
      </c>
    </row>
    <row r="11" spans="1:18" x14ac:dyDescent="0.25">
      <c r="B11" s="945" t="s">
        <v>41</v>
      </c>
      <c r="C11" s="892">
        <v>25370</v>
      </c>
      <c r="D11" s="892">
        <v>30928</v>
      </c>
      <c r="E11" s="892">
        <v>31586</v>
      </c>
      <c r="F11" s="892">
        <v>33061</v>
      </c>
      <c r="G11" s="892">
        <v>36020</v>
      </c>
      <c r="H11" s="893"/>
      <c r="I11" s="894">
        <v>0.21907765076862429</v>
      </c>
      <c r="J11" s="892">
        <v>5558</v>
      </c>
      <c r="K11" s="897">
        <v>2.1275219865493966E-2</v>
      </c>
      <c r="L11" s="895">
        <v>658</v>
      </c>
      <c r="M11" s="897">
        <v>4.6697904134743284E-2</v>
      </c>
      <c r="N11" s="895">
        <v>1475</v>
      </c>
      <c r="O11" s="896">
        <v>8.9501225008318031E-2</v>
      </c>
      <c r="P11" s="895">
        <v>2959</v>
      </c>
    </row>
    <row r="12" spans="1:18" x14ac:dyDescent="0.25">
      <c r="B12" s="945" t="s">
        <v>9</v>
      </c>
      <c r="C12" s="892">
        <v>35850</v>
      </c>
      <c r="D12" s="892">
        <v>37916</v>
      </c>
      <c r="E12" s="892">
        <v>38655</v>
      </c>
      <c r="F12" s="892">
        <v>42298</v>
      </c>
      <c r="G12" s="892">
        <v>47498</v>
      </c>
      <c r="H12" s="893"/>
      <c r="I12" s="894">
        <v>5.7629009762901084E-2</v>
      </c>
      <c r="J12" s="892">
        <v>2066</v>
      </c>
      <c r="K12" s="897">
        <v>1.9490452579385975E-2</v>
      </c>
      <c r="L12" s="895">
        <v>739</v>
      </c>
      <c r="M12" s="897">
        <v>9.4243952916828411E-2</v>
      </c>
      <c r="N12" s="895">
        <v>3643</v>
      </c>
      <c r="O12" s="896">
        <v>0.12293725471653505</v>
      </c>
      <c r="P12" s="895">
        <v>5200</v>
      </c>
      <c r="R12" s="927"/>
    </row>
    <row r="13" spans="1:18" x14ac:dyDescent="0.25">
      <c r="B13" s="945" t="s">
        <v>8</v>
      </c>
      <c r="C13" s="892">
        <v>24151</v>
      </c>
      <c r="D13" s="892">
        <v>24993</v>
      </c>
      <c r="E13" s="892">
        <v>24832</v>
      </c>
      <c r="F13" s="892">
        <v>22687</v>
      </c>
      <c r="G13" s="892">
        <v>22423</v>
      </c>
      <c r="H13" s="893"/>
      <c r="I13" s="894">
        <v>3.4863980787545046E-2</v>
      </c>
      <c r="J13" s="892">
        <v>842</v>
      </c>
      <c r="K13" s="897">
        <v>-6.441803705037441E-3</v>
      </c>
      <c r="L13" s="895">
        <v>-161</v>
      </c>
      <c r="M13" s="897">
        <v>-8.6380476804123751E-2</v>
      </c>
      <c r="N13" s="895">
        <v>-2145</v>
      </c>
      <c r="O13" s="896">
        <v>-1.1636620090800909E-2</v>
      </c>
      <c r="P13" s="895">
        <v>-264</v>
      </c>
      <c r="R13" s="927"/>
    </row>
    <row r="14" spans="1:18" x14ac:dyDescent="0.25">
      <c r="B14" s="945" t="s">
        <v>7</v>
      </c>
      <c r="C14" s="892">
        <v>120362</v>
      </c>
      <c r="D14" s="892">
        <v>134693</v>
      </c>
      <c r="E14" s="892">
        <v>132386</v>
      </c>
      <c r="F14" s="892">
        <v>133847</v>
      </c>
      <c r="G14" s="892">
        <v>139217</v>
      </c>
      <c r="H14" s="893"/>
      <c r="I14" s="894">
        <v>0.11906581811535211</v>
      </c>
      <c r="J14" s="892">
        <v>14331</v>
      </c>
      <c r="K14" s="897">
        <v>-1.7127838863192579E-2</v>
      </c>
      <c r="L14" s="895">
        <v>-2307</v>
      </c>
      <c r="M14" s="897">
        <v>1.1035910141555805E-2</v>
      </c>
      <c r="N14" s="895">
        <v>1461</v>
      </c>
      <c r="O14" s="896">
        <v>4.0120436020232075E-2</v>
      </c>
      <c r="P14" s="895">
        <v>5370</v>
      </c>
      <c r="R14" s="927"/>
    </row>
    <row r="15" spans="1:18" x14ac:dyDescent="0.25">
      <c r="B15" s="945" t="s">
        <v>43</v>
      </c>
      <c r="C15" s="892">
        <v>81735</v>
      </c>
      <c r="D15" s="892">
        <v>85461</v>
      </c>
      <c r="E15" s="892">
        <v>81399</v>
      </c>
      <c r="F15" s="892">
        <v>83372</v>
      </c>
      <c r="G15" s="892">
        <v>86743</v>
      </c>
      <c r="H15" s="893"/>
      <c r="I15" s="894">
        <v>4.5586346118553944E-2</v>
      </c>
      <c r="J15" s="892">
        <v>3726</v>
      </c>
      <c r="K15" s="897">
        <v>-4.7530452487099417E-2</v>
      </c>
      <c r="L15" s="895">
        <v>-4062</v>
      </c>
      <c r="M15" s="897">
        <v>2.4238627010159774E-2</v>
      </c>
      <c r="N15" s="895">
        <v>1973</v>
      </c>
      <c r="O15" s="896">
        <v>4.0433238977114705E-2</v>
      </c>
      <c r="P15" s="895">
        <v>3371</v>
      </c>
      <c r="R15" s="927"/>
    </row>
    <row r="16" spans="1:18" x14ac:dyDescent="0.25">
      <c r="B16" s="945" t="s">
        <v>44</v>
      </c>
      <c r="C16" s="892">
        <v>292526</v>
      </c>
      <c r="D16" s="892">
        <v>307817</v>
      </c>
      <c r="E16" s="892">
        <v>300021</v>
      </c>
      <c r="F16" s="892">
        <v>315907</v>
      </c>
      <c r="G16" s="892">
        <v>330438</v>
      </c>
      <c r="H16" s="893"/>
      <c r="I16" s="894">
        <v>5.2272276652331806E-2</v>
      </c>
      <c r="J16" s="892">
        <v>15291</v>
      </c>
      <c r="K16" s="897">
        <v>-2.5326736340098188E-2</v>
      </c>
      <c r="L16" s="895">
        <v>-7796</v>
      </c>
      <c r="M16" s="897">
        <v>5.2949626859453147E-2</v>
      </c>
      <c r="N16" s="895">
        <v>15886</v>
      </c>
      <c r="O16" s="896">
        <v>4.5997714517247212E-2</v>
      </c>
      <c r="P16" s="895">
        <v>14531</v>
      </c>
      <c r="R16" s="927"/>
    </row>
    <row r="17" spans="2:20" x14ac:dyDescent="0.25">
      <c r="B17" s="945" t="s">
        <v>6</v>
      </c>
      <c r="C17" s="892">
        <v>102144</v>
      </c>
      <c r="D17" s="892">
        <v>121696</v>
      </c>
      <c r="E17" s="892">
        <v>136159</v>
      </c>
      <c r="F17" s="892">
        <v>151649</v>
      </c>
      <c r="G17" s="892">
        <v>169110</v>
      </c>
      <c r="H17" s="893"/>
      <c r="I17" s="894">
        <v>0.19141604010025071</v>
      </c>
      <c r="J17" s="892">
        <v>19552</v>
      </c>
      <c r="K17" s="897">
        <v>0.11884531948461752</v>
      </c>
      <c r="L17" s="895">
        <v>14463</v>
      </c>
      <c r="M17" s="897">
        <v>0.11376405525892519</v>
      </c>
      <c r="N17" s="895">
        <v>15490</v>
      </c>
      <c r="O17" s="896">
        <v>0.11514088454259497</v>
      </c>
      <c r="P17" s="895">
        <v>17461</v>
      </c>
      <c r="R17" s="927"/>
    </row>
    <row r="18" spans="2:20" x14ac:dyDescent="0.25">
      <c r="B18" s="945" t="s">
        <v>5</v>
      </c>
      <c r="C18" s="892">
        <v>46533</v>
      </c>
      <c r="D18" s="892">
        <v>49654</v>
      </c>
      <c r="E18" s="892">
        <v>49281</v>
      </c>
      <c r="F18" s="892">
        <v>50941</v>
      </c>
      <c r="G18" s="892">
        <v>53876</v>
      </c>
      <c r="H18" s="893"/>
      <c r="I18" s="894">
        <v>6.7070681022070255E-2</v>
      </c>
      <c r="J18" s="892">
        <v>3121</v>
      </c>
      <c r="K18" s="897">
        <v>-7.5119829218189826E-3</v>
      </c>
      <c r="L18" s="895">
        <v>-373</v>
      </c>
      <c r="M18" s="897">
        <v>3.3684381404598174E-2</v>
      </c>
      <c r="N18" s="895">
        <v>1660</v>
      </c>
      <c r="O18" s="896">
        <v>5.761567303350934E-2</v>
      </c>
      <c r="P18" s="895">
        <v>2935</v>
      </c>
      <c r="R18" s="927"/>
    </row>
    <row r="19" spans="2:20" x14ac:dyDescent="0.25">
      <c r="B19" s="945" t="s">
        <v>38</v>
      </c>
      <c r="C19" s="892">
        <v>79727</v>
      </c>
      <c r="D19" s="892">
        <v>80292</v>
      </c>
      <c r="E19" s="892">
        <v>77049</v>
      </c>
      <c r="F19" s="892">
        <v>77553</v>
      </c>
      <c r="G19" s="892">
        <v>79015</v>
      </c>
      <c r="H19" s="893"/>
      <c r="I19" s="894">
        <v>7.0866833067844137E-3</v>
      </c>
      <c r="J19" s="892">
        <v>565</v>
      </c>
      <c r="K19" s="897">
        <v>-4.0390076221790472E-2</v>
      </c>
      <c r="L19" s="895">
        <v>-3243</v>
      </c>
      <c r="M19" s="897">
        <v>6.5412919051512919E-3</v>
      </c>
      <c r="N19" s="895">
        <v>504</v>
      </c>
      <c r="O19" s="896">
        <v>1.8851624050649329E-2</v>
      </c>
      <c r="P19" s="895">
        <v>1462</v>
      </c>
      <c r="R19" s="927"/>
    </row>
    <row r="20" spans="2:20" x14ac:dyDescent="0.25">
      <c r="B20" s="945" t="s">
        <v>45</v>
      </c>
      <c r="C20" s="892">
        <v>215050</v>
      </c>
      <c r="D20" s="892">
        <v>227239</v>
      </c>
      <c r="E20" s="892">
        <v>216497</v>
      </c>
      <c r="F20" s="892">
        <v>215854</v>
      </c>
      <c r="G20" s="892">
        <v>224758</v>
      </c>
      <c r="H20" s="893"/>
      <c r="I20" s="894">
        <v>5.6679841897233185E-2</v>
      </c>
      <c r="J20" s="892">
        <v>12189</v>
      </c>
      <c r="K20" s="897">
        <v>-4.7271815137366335E-2</v>
      </c>
      <c r="L20" s="895">
        <v>-10742</v>
      </c>
      <c r="M20" s="897">
        <v>-2.9700180602963977E-3</v>
      </c>
      <c r="N20" s="895">
        <v>-643</v>
      </c>
      <c r="O20" s="896">
        <v>4.1250104237123164E-2</v>
      </c>
      <c r="P20" s="895">
        <v>8904</v>
      </c>
      <c r="R20" s="927"/>
    </row>
    <row r="21" spans="2:20" x14ac:dyDescent="0.25">
      <c r="B21" s="945" t="s">
        <v>46</v>
      </c>
      <c r="C21" s="892">
        <v>43671</v>
      </c>
      <c r="D21" s="892">
        <v>46430</v>
      </c>
      <c r="E21" s="892">
        <v>45294</v>
      </c>
      <c r="F21" s="892">
        <v>47556</v>
      </c>
      <c r="G21" s="892">
        <v>50117</v>
      </c>
      <c r="H21" s="893"/>
      <c r="I21" s="894">
        <v>6.3176936639875336E-2</v>
      </c>
      <c r="J21" s="892">
        <v>2759</v>
      </c>
      <c r="K21" s="897">
        <v>-2.446693947878531E-2</v>
      </c>
      <c r="L21" s="895">
        <v>-1136</v>
      </c>
      <c r="M21" s="897">
        <v>4.994038945555701E-2</v>
      </c>
      <c r="N21" s="895">
        <v>2262</v>
      </c>
      <c r="O21" s="896">
        <v>5.3852300445790258E-2</v>
      </c>
      <c r="P21" s="895">
        <v>2561</v>
      </c>
      <c r="R21" s="927"/>
    </row>
    <row r="22" spans="2:20" x14ac:dyDescent="0.25">
      <c r="B22" s="945" t="s">
        <v>47</v>
      </c>
      <c r="C22" s="892">
        <v>19559</v>
      </c>
      <c r="D22" s="892">
        <v>18635</v>
      </c>
      <c r="E22" s="892">
        <v>19594</v>
      </c>
      <c r="F22" s="892">
        <v>20339</v>
      </c>
      <c r="G22" s="892">
        <v>21233</v>
      </c>
      <c r="H22" s="893"/>
      <c r="I22" s="894">
        <v>-4.7241679022444916E-2</v>
      </c>
      <c r="J22" s="892">
        <v>-924</v>
      </c>
      <c r="K22" s="897">
        <v>5.1462302119667402E-2</v>
      </c>
      <c r="L22" s="895">
        <v>959</v>
      </c>
      <c r="M22" s="897">
        <v>3.8021843421455648E-2</v>
      </c>
      <c r="N22" s="895">
        <v>745</v>
      </c>
      <c r="O22" s="896">
        <v>4.3954963370863798E-2</v>
      </c>
      <c r="P22" s="895">
        <v>894</v>
      </c>
      <c r="R22" s="927"/>
    </row>
    <row r="23" spans="2:20" x14ac:dyDescent="0.25">
      <c r="B23" s="945" t="s">
        <v>48</v>
      </c>
      <c r="C23" s="892">
        <v>102231</v>
      </c>
      <c r="D23" s="892">
        <v>105837</v>
      </c>
      <c r="E23" s="892">
        <v>105419</v>
      </c>
      <c r="F23" s="892">
        <v>106624</v>
      </c>
      <c r="G23" s="892">
        <v>108415</v>
      </c>
      <c r="H23" s="893"/>
      <c r="I23" s="894">
        <v>3.5273058074360986E-2</v>
      </c>
      <c r="J23" s="892">
        <v>3606</v>
      </c>
      <c r="K23" s="897">
        <v>-3.9494694671995401E-3</v>
      </c>
      <c r="L23" s="895">
        <v>-418</v>
      </c>
      <c r="M23" s="897">
        <v>1.1430577030705935E-2</v>
      </c>
      <c r="N23" s="895">
        <v>1205</v>
      </c>
      <c r="O23" s="896">
        <v>1.6797343937575038E-2</v>
      </c>
      <c r="P23" s="895">
        <v>1791</v>
      </c>
      <c r="R23" s="927"/>
    </row>
    <row r="24" spans="2:20" x14ac:dyDescent="0.25">
      <c r="B24" s="945" t="s">
        <v>49</v>
      </c>
      <c r="C24" s="892">
        <v>15250</v>
      </c>
      <c r="D24" s="892">
        <v>15370</v>
      </c>
      <c r="E24" s="892">
        <v>14678</v>
      </c>
      <c r="F24" s="892">
        <v>15446</v>
      </c>
      <c r="G24" s="892">
        <v>14352</v>
      </c>
      <c r="H24" s="893"/>
      <c r="I24" s="894">
        <v>7.8688524590164732E-3</v>
      </c>
      <c r="J24" s="892">
        <v>120</v>
      </c>
      <c r="K24" s="897">
        <v>-4.5022771633051351E-2</v>
      </c>
      <c r="L24" s="895">
        <v>-692</v>
      </c>
      <c r="M24" s="897">
        <v>5.2323204796293821E-2</v>
      </c>
      <c r="N24" s="895">
        <v>768</v>
      </c>
      <c r="O24" s="896">
        <v>-7.0827398679269682E-2</v>
      </c>
      <c r="P24" s="895">
        <v>-1094</v>
      </c>
      <c r="R24" s="927"/>
    </row>
    <row r="25" spans="2:20" x14ac:dyDescent="0.25">
      <c r="B25" s="946" t="s">
        <v>4</v>
      </c>
      <c r="C25" s="908">
        <v>4201</v>
      </c>
      <c r="D25" s="908">
        <v>4335</v>
      </c>
      <c r="E25" s="908">
        <v>4305</v>
      </c>
      <c r="F25" s="908">
        <v>4447</v>
      </c>
      <c r="G25" s="908">
        <v>4708</v>
      </c>
      <c r="H25" s="909"/>
      <c r="I25" s="911">
        <v>3.1897167341109256E-2</v>
      </c>
      <c r="J25" s="908">
        <v>134</v>
      </c>
      <c r="K25" s="914">
        <v>-6.9204152249134898E-3</v>
      </c>
      <c r="L25" s="912">
        <v>-30</v>
      </c>
      <c r="M25" s="914">
        <v>3.2984901277584244E-2</v>
      </c>
      <c r="N25" s="912">
        <v>142</v>
      </c>
      <c r="O25" s="913">
        <v>5.8691252529795346E-2</v>
      </c>
      <c r="P25" s="912">
        <v>261</v>
      </c>
      <c r="R25" s="927"/>
      <c r="S25" s="927"/>
      <c r="T25" s="935"/>
    </row>
    <row r="26" spans="2:20" x14ac:dyDescent="0.25">
      <c r="B26" s="877" t="s">
        <v>3</v>
      </c>
      <c r="C26" s="878">
        <v>1638618</v>
      </c>
      <c r="D26" s="878">
        <v>1735551</v>
      </c>
      <c r="E26" s="878">
        <v>1709394</v>
      </c>
      <c r="F26" s="878">
        <v>1768008</v>
      </c>
      <c r="G26" s="878">
        <v>1850208</v>
      </c>
      <c r="H26" s="879"/>
      <c r="I26" s="880">
        <v>5.9155336997396502E-2</v>
      </c>
      <c r="J26" s="881">
        <v>96933</v>
      </c>
      <c r="K26" s="882">
        <v>-1.507129436127197E-2</v>
      </c>
      <c r="L26" s="878">
        <v>-26157</v>
      </c>
      <c r="M26" s="883">
        <v>3.4289344644944375E-2</v>
      </c>
      <c r="N26" s="884">
        <v>58614</v>
      </c>
      <c r="O26" s="883">
        <v>4.6493002294107244E-2</v>
      </c>
      <c r="P26" s="884">
        <v>82200</v>
      </c>
    </row>
  </sheetData>
  <mergeCells count="7">
    <mergeCell ref="B3:O3"/>
    <mergeCell ref="C5:H6"/>
    <mergeCell ref="I5:P5"/>
    <mergeCell ref="I6:J6"/>
    <mergeCell ref="K6:L6"/>
    <mergeCell ref="O6:P6"/>
    <mergeCell ref="M6:N6"/>
  </mergeCells>
  <pageMargins left="0.7" right="0.7" top="0.75" bottom="0.75" header="0.3" footer="0.3"/>
  <pageSetup paperSize="9" scale="88"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EVO_resol!C8:G8</xm:f>
              <xm:sqref>H8</xm:sqref>
            </x14:sparkline>
            <x14:sparkline>
              <xm:f>EVO_resol!C9:G9</xm:f>
              <xm:sqref>H9</xm:sqref>
            </x14:sparkline>
            <x14:sparkline>
              <xm:f>EVO_resol!C10:G10</xm:f>
              <xm:sqref>H10</xm:sqref>
            </x14:sparkline>
            <x14:sparkline>
              <xm:f>EVO_resol!C11:G11</xm:f>
              <xm:sqref>H11</xm:sqref>
            </x14:sparkline>
            <x14:sparkline>
              <xm:f>EVO_resol!C12:G12</xm:f>
              <xm:sqref>H12</xm:sqref>
            </x14:sparkline>
            <x14:sparkline>
              <xm:f>EVO_resol!C13:G13</xm:f>
              <xm:sqref>H13</xm:sqref>
            </x14:sparkline>
            <x14:sparkline>
              <xm:f>EVO_resol!C14:G14</xm:f>
              <xm:sqref>H14</xm:sqref>
            </x14:sparkline>
            <x14:sparkline>
              <xm:f>EVO_resol!C15:G15</xm:f>
              <xm:sqref>H15</xm:sqref>
            </x14:sparkline>
            <x14:sparkline>
              <xm:f>EVO_resol!C16:G16</xm:f>
              <xm:sqref>H16</xm:sqref>
            </x14:sparkline>
            <x14:sparkline>
              <xm:f>EVO_resol!C17:G17</xm:f>
              <xm:sqref>H17</xm:sqref>
            </x14:sparkline>
            <x14:sparkline>
              <xm:f>EVO_resol!C18:G18</xm:f>
              <xm:sqref>H18</xm:sqref>
            </x14:sparkline>
            <x14:sparkline>
              <xm:f>EVO_resol!C19:G19</xm:f>
              <xm:sqref>H19</xm:sqref>
            </x14:sparkline>
            <x14:sparkline>
              <xm:f>EVO_resol!C20:G20</xm:f>
              <xm:sqref>H20</xm:sqref>
            </x14:sparkline>
            <x14:sparkline>
              <xm:f>EVO_resol!C21:G21</xm:f>
              <xm:sqref>H21</xm:sqref>
            </x14:sparkline>
            <x14:sparkline>
              <xm:f>EVO_resol!C22:G22</xm:f>
              <xm:sqref>H22</xm:sqref>
            </x14:sparkline>
            <x14:sparkline>
              <xm:f>EVO_resol!C23:G23</xm:f>
              <xm:sqref>H23</xm:sqref>
            </x14:sparkline>
            <x14:sparkline>
              <xm:f>EVO_resol!C24:G24</xm:f>
              <xm:sqref>H24</xm:sqref>
            </x14:sparkline>
            <x14:sparkline>
              <xm:f>EVO_resol!C25:G25</xm:f>
              <xm:sqref>H25</xm:sqref>
            </x14:sparkline>
            <x14:sparkline>
              <xm:f>EVO_resol!C26:G26</xm:f>
              <xm:sqref>H26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U46"/>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61</v>
      </c>
    </row>
    <row r="2" spans="1:21" s="206" customFormat="1" ht="49.5" customHeight="1" x14ac:dyDescent="0.2">
      <c r="B2" s="1054"/>
      <c r="C2" s="1054"/>
      <c r="D2" s="1054"/>
      <c r="E2" s="207"/>
      <c r="F2" s="1141"/>
      <c r="G2" s="1141"/>
      <c r="H2" s="1141"/>
      <c r="I2" s="1141"/>
      <c r="J2" s="1141"/>
      <c r="K2" s="1141"/>
      <c r="L2" s="1141"/>
      <c r="M2" s="1141"/>
      <c r="N2" s="1141"/>
      <c r="O2" s="1141"/>
      <c r="P2" s="1141"/>
      <c r="Q2" s="1141"/>
      <c r="S2" s="207"/>
    </row>
    <row r="3" spans="1:21" s="206" customFormat="1" ht="3" customHeight="1" x14ac:dyDescent="0.2">
      <c r="B3" s="207"/>
      <c r="C3" s="207"/>
      <c r="D3" s="207"/>
      <c r="E3" s="207"/>
      <c r="K3" s="207"/>
      <c r="P3" s="207"/>
      <c r="S3" s="207"/>
    </row>
    <row r="4" spans="1:21" s="209" customFormat="1" ht="15" customHeight="1" x14ac:dyDescent="0.2">
      <c r="B4" s="1155" t="s">
        <v>446</v>
      </c>
      <c r="C4" s="1155"/>
      <c r="D4" s="1155"/>
      <c r="E4" s="1155"/>
      <c r="F4" s="1155"/>
      <c r="G4" s="1155"/>
      <c r="H4" s="1155"/>
      <c r="I4" s="1155"/>
      <c r="J4" s="1155"/>
      <c r="K4" s="1155"/>
      <c r="L4" s="1155"/>
      <c r="M4" s="1155"/>
      <c r="N4" s="1155"/>
      <c r="O4" s="1155"/>
      <c r="P4" s="1155"/>
      <c r="Q4" s="1155"/>
      <c r="R4" s="1155"/>
      <c r="S4" s="1155"/>
      <c r="T4" s="315"/>
    </row>
    <row r="5" spans="1:21" s="316" customFormat="1" ht="15" customHeight="1" x14ac:dyDescent="0.2">
      <c r="B5" s="1142" t="str">
        <f>porsaad!B6</f>
        <v>Situación a 31 de diciembre de 2022</v>
      </c>
      <c r="C5" s="1142"/>
      <c r="D5" s="1142"/>
      <c r="E5" s="1142"/>
      <c r="F5" s="1142"/>
      <c r="G5" s="1142"/>
      <c r="H5" s="1142"/>
      <c r="I5" s="1142"/>
      <c r="J5" s="1142"/>
      <c r="K5" s="1142"/>
      <c r="L5" s="1142"/>
      <c r="M5" s="1142"/>
      <c r="N5" s="1142"/>
      <c r="O5" s="1142"/>
      <c r="P5" s="1142"/>
      <c r="Q5" s="1142"/>
      <c r="R5" s="1142"/>
      <c r="S5" s="1142"/>
      <c r="T5" s="317"/>
      <c r="U5" s="91"/>
    </row>
    <row r="6" spans="1:21" s="209" customFormat="1" ht="4.5" customHeight="1" x14ac:dyDescent="0.2"/>
    <row r="7" spans="1:21" s="212" customFormat="1" ht="15" customHeight="1" x14ac:dyDescent="0.2">
      <c r="A7" s="213"/>
      <c r="B7" s="1143" t="s">
        <v>15</v>
      </c>
      <c r="C7" s="1146" t="s">
        <v>82</v>
      </c>
      <c r="D7" s="1147"/>
      <c r="E7" s="348"/>
      <c r="F7" s="1162" t="s">
        <v>34</v>
      </c>
      <c r="G7" s="1163"/>
      <c r="H7" s="1163"/>
      <c r="I7" s="1164"/>
      <c r="J7" s="352"/>
      <c r="K7" s="1162" t="s">
        <v>52</v>
      </c>
      <c r="L7" s="1163"/>
      <c r="M7" s="1163"/>
      <c r="N7" s="1164"/>
      <c r="O7" s="352"/>
      <c r="P7" s="1162" t="s">
        <v>53</v>
      </c>
      <c r="Q7" s="1163"/>
      <c r="R7" s="1163"/>
      <c r="S7" s="1164"/>
    </row>
    <row r="8" spans="1:21" s="212" customFormat="1" ht="37.5" customHeight="1" x14ac:dyDescent="0.2">
      <c r="A8" s="213"/>
      <c r="B8" s="1144"/>
      <c r="C8" s="1148"/>
      <c r="D8" s="1149"/>
      <c r="E8" s="348"/>
      <c r="F8" s="1165" t="s">
        <v>75</v>
      </c>
      <c r="G8" s="1166"/>
      <c r="H8" s="1167" t="s">
        <v>298</v>
      </c>
      <c r="I8" s="1168"/>
      <c r="J8" s="330"/>
      <c r="K8" s="1165" t="s">
        <v>75</v>
      </c>
      <c r="L8" s="1166"/>
      <c r="M8" s="1167" t="s">
        <v>298</v>
      </c>
      <c r="N8" s="1168"/>
      <c r="O8" s="330"/>
      <c r="P8" s="1165" t="s">
        <v>75</v>
      </c>
      <c r="Q8" s="1166"/>
      <c r="R8" s="1167" t="s">
        <v>298</v>
      </c>
      <c r="S8" s="1168"/>
    </row>
    <row r="9" spans="1:21" s="217" customFormat="1" ht="29.25" customHeight="1" x14ac:dyDescent="0.2">
      <c r="A9" s="318"/>
      <c r="B9" s="1145"/>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26906</v>
      </c>
      <c r="D11" s="341">
        <f>C11/C$29*100</f>
        <v>15.291322830707676</v>
      </c>
      <c r="E11" s="339"/>
      <c r="F11" s="336">
        <v>12000</v>
      </c>
      <c r="G11" s="341">
        <v>44.599717535122281</v>
      </c>
      <c r="H11" s="336">
        <v>11953</v>
      </c>
      <c r="I11" s="341">
        <v>99.608333333333334</v>
      </c>
      <c r="J11" s="342"/>
      <c r="K11" s="336">
        <v>14795</v>
      </c>
      <c r="L11" s="341">
        <v>54.987735077677847</v>
      </c>
      <c r="M11" s="336">
        <v>14671</v>
      </c>
      <c r="N11" s="341">
        <v>99.161879013180126</v>
      </c>
      <c r="O11" s="342"/>
      <c r="P11" s="336">
        <v>111</v>
      </c>
      <c r="Q11" s="341">
        <v>0.4125473871998811</v>
      </c>
      <c r="R11" s="336">
        <v>109</v>
      </c>
      <c r="S11" s="341">
        <v>98.198198198198199</v>
      </c>
    </row>
    <row r="12" spans="1:21" s="276" customFormat="1" ht="18" customHeight="1" x14ac:dyDescent="0.2">
      <c r="A12" s="319"/>
      <c r="B12" s="332" t="s">
        <v>10</v>
      </c>
      <c r="C12" s="342">
        <f t="shared" ref="C12:C28" si="0">F12+K12+P12</f>
        <v>4020</v>
      </c>
      <c r="D12" s="343">
        <f t="shared" ref="D12:D29" si="1">C12/C$29*100</f>
        <v>2.2846620746095612</v>
      </c>
      <c r="E12" s="339"/>
      <c r="F12" s="342">
        <v>2626</v>
      </c>
      <c r="G12" s="343">
        <v>65.323383084577117</v>
      </c>
      <c r="H12" s="342">
        <v>1254</v>
      </c>
      <c r="I12" s="343">
        <v>47.753236862147752</v>
      </c>
      <c r="J12" s="342"/>
      <c r="K12" s="342">
        <v>1270</v>
      </c>
      <c r="L12" s="343">
        <v>31.592039800995025</v>
      </c>
      <c r="M12" s="342">
        <v>649</v>
      </c>
      <c r="N12" s="343">
        <v>51.102362204724407</v>
      </c>
      <c r="O12" s="342"/>
      <c r="P12" s="342">
        <v>124</v>
      </c>
      <c r="Q12" s="343">
        <v>3.0845771144278609</v>
      </c>
      <c r="R12" s="342">
        <v>74</v>
      </c>
      <c r="S12" s="343">
        <v>59.677419354838712</v>
      </c>
    </row>
    <row r="13" spans="1:21" s="276" customFormat="1" ht="18" customHeight="1" x14ac:dyDescent="0.2">
      <c r="A13" s="319"/>
      <c r="B13" s="332" t="s">
        <v>40</v>
      </c>
      <c r="C13" s="342">
        <f t="shared" si="0"/>
        <v>3545</v>
      </c>
      <c r="D13" s="343">
        <f t="shared" si="1"/>
        <v>2.0147082225101731</v>
      </c>
      <c r="E13" s="339"/>
      <c r="F13" s="342">
        <v>1657</v>
      </c>
      <c r="G13" s="343">
        <v>46.741889985895632</v>
      </c>
      <c r="H13" s="342">
        <v>34</v>
      </c>
      <c r="I13" s="343">
        <v>2.0519010259505128</v>
      </c>
      <c r="J13" s="342"/>
      <c r="K13" s="342">
        <v>1792</v>
      </c>
      <c r="L13" s="343">
        <v>50.550070521861777</v>
      </c>
      <c r="M13" s="342">
        <v>50</v>
      </c>
      <c r="N13" s="343">
        <v>2.7901785714285716</v>
      </c>
      <c r="O13" s="342"/>
      <c r="P13" s="342">
        <v>96</v>
      </c>
      <c r="Q13" s="343">
        <v>2.7080394922425954</v>
      </c>
      <c r="R13" s="342">
        <v>33</v>
      </c>
      <c r="S13" s="343">
        <v>34.375</v>
      </c>
    </row>
    <row r="14" spans="1:21" s="276" customFormat="1" ht="18" customHeight="1" x14ac:dyDescent="0.2">
      <c r="A14" s="319"/>
      <c r="B14" s="332" t="s">
        <v>41</v>
      </c>
      <c r="C14" s="342">
        <f t="shared" si="0"/>
        <v>2905</v>
      </c>
      <c r="D14" s="343">
        <f t="shared" si="1"/>
        <v>1.6509809270499443</v>
      </c>
      <c r="E14" s="339"/>
      <c r="F14" s="342">
        <v>1915</v>
      </c>
      <c r="G14" s="343">
        <v>65.920826161790018</v>
      </c>
      <c r="H14" s="342">
        <v>1792</v>
      </c>
      <c r="I14" s="343">
        <v>93.577023498694516</v>
      </c>
      <c r="J14" s="342"/>
      <c r="K14" s="342">
        <v>894</v>
      </c>
      <c r="L14" s="343">
        <v>30.774526678141136</v>
      </c>
      <c r="M14" s="342">
        <v>800</v>
      </c>
      <c r="N14" s="343">
        <v>89.485458612975393</v>
      </c>
      <c r="O14" s="342"/>
      <c r="P14" s="342">
        <v>96</v>
      </c>
      <c r="Q14" s="343">
        <v>3.3046471600688463</v>
      </c>
      <c r="R14" s="342">
        <v>30</v>
      </c>
      <c r="S14" s="343">
        <v>31.25</v>
      </c>
    </row>
    <row r="15" spans="1:21" s="276" customFormat="1" ht="18" customHeight="1" x14ac:dyDescent="0.2">
      <c r="A15" s="319"/>
      <c r="B15" s="332" t="s">
        <v>9</v>
      </c>
      <c r="C15" s="342">
        <f t="shared" si="0"/>
        <v>4399</v>
      </c>
      <c r="D15" s="343">
        <f t="shared" si="1"/>
        <v>2.5000568323899159</v>
      </c>
      <c r="E15" s="339"/>
      <c r="F15" s="342">
        <v>2585</v>
      </c>
      <c r="G15" s="343">
        <v>58.763355308024558</v>
      </c>
      <c r="H15" s="342">
        <v>2494</v>
      </c>
      <c r="I15" s="343">
        <v>96.479690522243715</v>
      </c>
      <c r="J15" s="342"/>
      <c r="K15" s="342">
        <v>1733</v>
      </c>
      <c r="L15" s="343">
        <v>39.395317117526716</v>
      </c>
      <c r="M15" s="342">
        <v>1615</v>
      </c>
      <c r="N15" s="343">
        <v>93.190998268897857</v>
      </c>
      <c r="O15" s="342"/>
      <c r="P15" s="342">
        <v>81</v>
      </c>
      <c r="Q15" s="343">
        <v>1.8413275744487385</v>
      </c>
      <c r="R15" s="342">
        <v>71</v>
      </c>
      <c r="S15" s="343">
        <v>87.654320987654316</v>
      </c>
    </row>
    <row r="16" spans="1:21" s="276" customFormat="1" ht="18" customHeight="1" x14ac:dyDescent="0.2">
      <c r="A16" s="319"/>
      <c r="B16" s="332" t="s">
        <v>8</v>
      </c>
      <c r="C16" s="342">
        <f t="shared" si="0"/>
        <v>5089</v>
      </c>
      <c r="D16" s="343">
        <f t="shared" si="1"/>
        <v>2.8922003228079749</v>
      </c>
      <c r="E16" s="339"/>
      <c r="F16" s="342">
        <v>2267</v>
      </c>
      <c r="G16" s="343">
        <v>44.547062291216349</v>
      </c>
      <c r="H16" s="342">
        <v>16</v>
      </c>
      <c r="I16" s="343">
        <v>0.70577856197617994</v>
      </c>
      <c r="J16" s="342"/>
      <c r="K16" s="342">
        <v>2771</v>
      </c>
      <c r="L16" s="343">
        <v>54.450776183926116</v>
      </c>
      <c r="M16" s="342">
        <v>21</v>
      </c>
      <c r="N16" s="343">
        <v>0.7578491519307109</v>
      </c>
      <c r="O16" s="342"/>
      <c r="P16" s="342">
        <v>51</v>
      </c>
      <c r="Q16" s="343">
        <v>1.002161524857536</v>
      </c>
      <c r="R16" s="342">
        <v>0</v>
      </c>
      <c r="S16" s="343">
        <v>0</v>
      </c>
    </row>
    <row r="17" spans="1:19" s="276" customFormat="1" ht="18" customHeight="1" x14ac:dyDescent="0.2">
      <c r="A17" s="319"/>
      <c r="B17" s="332" t="s">
        <v>7</v>
      </c>
      <c r="C17" s="342">
        <f t="shared" si="0"/>
        <v>8485</v>
      </c>
      <c r="D17" s="343">
        <f t="shared" si="1"/>
        <v>4.8222282843438133</v>
      </c>
      <c r="E17" s="339"/>
      <c r="F17" s="342">
        <v>5143</v>
      </c>
      <c r="G17" s="343">
        <v>60.612846199175017</v>
      </c>
      <c r="H17" s="342">
        <v>474</v>
      </c>
      <c r="I17" s="343">
        <v>9.2164106552595761</v>
      </c>
      <c r="J17" s="342"/>
      <c r="K17" s="342">
        <v>2966</v>
      </c>
      <c r="L17" s="343">
        <v>34.955804360636414</v>
      </c>
      <c r="M17" s="342">
        <v>133</v>
      </c>
      <c r="N17" s="343">
        <v>4.4841537424140254</v>
      </c>
      <c r="O17" s="342"/>
      <c r="P17" s="342">
        <v>376</v>
      </c>
      <c r="Q17" s="343">
        <v>4.4313494401885682</v>
      </c>
      <c r="R17" s="342">
        <v>2</v>
      </c>
      <c r="S17" s="343">
        <v>0.53191489361702127</v>
      </c>
    </row>
    <row r="18" spans="1:19" s="276" customFormat="1" ht="18" customHeight="1" x14ac:dyDescent="0.2">
      <c r="A18" s="319"/>
      <c r="B18" s="332" t="s">
        <v>43</v>
      </c>
      <c r="C18" s="342">
        <f t="shared" si="0"/>
        <v>12152</v>
      </c>
      <c r="D18" s="343">
        <f t="shared" si="1"/>
        <v>6.9062720225510921</v>
      </c>
      <c r="E18" s="339"/>
      <c r="F18" s="342">
        <v>6417</v>
      </c>
      <c r="G18" s="343">
        <v>52.806122448979586</v>
      </c>
      <c r="H18" s="342">
        <v>6355</v>
      </c>
      <c r="I18" s="343">
        <v>99.033816425120762</v>
      </c>
      <c r="J18" s="342"/>
      <c r="K18" s="342">
        <v>4232</v>
      </c>
      <c r="L18" s="343">
        <v>34.825543120473995</v>
      </c>
      <c r="M18" s="342">
        <v>4150</v>
      </c>
      <c r="N18" s="343">
        <v>98.062381852551979</v>
      </c>
      <c r="O18" s="342"/>
      <c r="P18" s="342">
        <v>1503</v>
      </c>
      <c r="Q18" s="343">
        <v>12.368334430546412</v>
      </c>
      <c r="R18" s="342">
        <v>1465</v>
      </c>
      <c r="S18" s="343">
        <v>97.47172322022621</v>
      </c>
    </row>
    <row r="19" spans="1:19" s="276" customFormat="1" ht="18" customHeight="1" x14ac:dyDescent="0.2">
      <c r="A19" s="319"/>
      <c r="B19" s="332" t="s">
        <v>44</v>
      </c>
      <c r="C19" s="342">
        <f t="shared" si="0"/>
        <v>38512</v>
      </c>
      <c r="D19" s="343">
        <f t="shared" si="1"/>
        <v>21.887290004319262</v>
      </c>
      <c r="E19" s="339"/>
      <c r="F19" s="342">
        <v>16069</v>
      </c>
      <c r="G19" s="343">
        <v>41.724657249688406</v>
      </c>
      <c r="H19" s="342">
        <v>15512</v>
      </c>
      <c r="I19" s="343">
        <v>96.533698425539853</v>
      </c>
      <c r="J19" s="342"/>
      <c r="K19" s="342">
        <v>19161</v>
      </c>
      <c r="L19" s="343">
        <v>49.75332363938513</v>
      </c>
      <c r="M19" s="342">
        <v>17787</v>
      </c>
      <c r="N19" s="343">
        <v>92.829184280569905</v>
      </c>
      <c r="O19" s="342"/>
      <c r="P19" s="342">
        <v>3282</v>
      </c>
      <c r="Q19" s="343">
        <v>8.5220191109264647</v>
      </c>
      <c r="R19" s="342">
        <v>3237</v>
      </c>
      <c r="S19" s="343">
        <v>98.628884826325418</v>
      </c>
    </row>
    <row r="20" spans="1:19" s="276" customFormat="1" ht="18" customHeight="1" x14ac:dyDescent="0.2">
      <c r="A20" s="319"/>
      <c r="B20" s="332" t="s">
        <v>6</v>
      </c>
      <c r="C20" s="342">
        <f t="shared" si="0"/>
        <v>13328</v>
      </c>
      <c r="D20" s="343">
        <f t="shared" si="1"/>
        <v>7.5746209279592618</v>
      </c>
      <c r="E20" s="339"/>
      <c r="F20" s="342">
        <v>6180</v>
      </c>
      <c r="G20" s="343">
        <v>46.368547418967587</v>
      </c>
      <c r="H20" s="342">
        <v>5926</v>
      </c>
      <c r="I20" s="343">
        <v>95.889967637540451</v>
      </c>
      <c r="J20" s="342"/>
      <c r="K20" s="342">
        <v>6190</v>
      </c>
      <c r="L20" s="343">
        <v>46.44357743097239</v>
      </c>
      <c r="M20" s="342">
        <v>5816</v>
      </c>
      <c r="N20" s="343">
        <v>93.957996768982227</v>
      </c>
      <c r="O20" s="342"/>
      <c r="P20" s="342">
        <v>958</v>
      </c>
      <c r="Q20" s="343">
        <v>7.1878751500600249</v>
      </c>
      <c r="R20" s="342">
        <v>726</v>
      </c>
      <c r="S20" s="343">
        <v>75.782881002087692</v>
      </c>
    </row>
    <row r="21" spans="1:19" s="276" customFormat="1" ht="18" customHeight="1" x14ac:dyDescent="0.2">
      <c r="A21" s="319"/>
      <c r="B21" s="332" t="s">
        <v>5</v>
      </c>
      <c r="C21" s="342">
        <f t="shared" si="0"/>
        <v>4721</v>
      </c>
      <c r="D21" s="343">
        <f t="shared" si="1"/>
        <v>2.6830571279183433</v>
      </c>
      <c r="E21" s="339"/>
      <c r="F21" s="342">
        <v>3012</v>
      </c>
      <c r="G21" s="343">
        <v>63.800042363905952</v>
      </c>
      <c r="H21" s="342">
        <v>2999</v>
      </c>
      <c r="I21" s="343">
        <v>99.568393094289505</v>
      </c>
      <c r="J21" s="342"/>
      <c r="K21" s="342">
        <v>1567</v>
      </c>
      <c r="L21" s="343">
        <v>33.192120313492907</v>
      </c>
      <c r="M21" s="342">
        <v>1557</v>
      </c>
      <c r="N21" s="343">
        <v>99.361837906828328</v>
      </c>
      <c r="O21" s="342"/>
      <c r="P21" s="342">
        <v>142</v>
      </c>
      <c r="Q21" s="343">
        <v>3.0078373226011439</v>
      </c>
      <c r="R21" s="342">
        <v>140</v>
      </c>
      <c r="S21" s="343">
        <v>98.591549295774655</v>
      </c>
    </row>
    <row r="22" spans="1:19" s="276" customFormat="1" ht="18" customHeight="1" x14ac:dyDescent="0.2">
      <c r="A22" s="319"/>
      <c r="B22" s="332" t="s">
        <v>38</v>
      </c>
      <c r="C22" s="342">
        <f t="shared" si="0"/>
        <v>6711</v>
      </c>
      <c r="D22" s="343">
        <f t="shared" si="1"/>
        <v>3.8140216872399919</v>
      </c>
      <c r="E22" s="339"/>
      <c r="F22" s="342">
        <v>4003</v>
      </c>
      <c r="G22" s="343">
        <v>59.648338548651466</v>
      </c>
      <c r="H22" s="342">
        <v>4001</v>
      </c>
      <c r="I22" s="343">
        <v>99.950037471896081</v>
      </c>
      <c r="J22" s="342"/>
      <c r="K22" s="342">
        <v>2508</v>
      </c>
      <c r="L22" s="343">
        <v>37.371479660259276</v>
      </c>
      <c r="M22" s="342">
        <v>2508</v>
      </c>
      <c r="N22" s="343">
        <v>100</v>
      </c>
      <c r="O22" s="342"/>
      <c r="P22" s="342">
        <v>200</v>
      </c>
      <c r="Q22" s="343">
        <v>2.9801817910892563</v>
      </c>
      <c r="R22" s="342">
        <v>200</v>
      </c>
      <c r="S22" s="343">
        <v>100</v>
      </c>
    </row>
    <row r="23" spans="1:19" s="276" customFormat="1" ht="18" customHeight="1" x14ac:dyDescent="0.2">
      <c r="A23" s="319"/>
      <c r="B23" s="332" t="s">
        <v>45</v>
      </c>
      <c r="C23" s="342">
        <f t="shared" si="0"/>
        <v>23658</v>
      </c>
      <c r="D23" s="343">
        <f t="shared" si="1"/>
        <v>13.445406806247014</v>
      </c>
      <c r="E23" s="339"/>
      <c r="F23" s="342">
        <v>14564</v>
      </c>
      <c r="G23" s="343">
        <v>61.560571476878856</v>
      </c>
      <c r="H23" s="342">
        <v>13471</v>
      </c>
      <c r="I23" s="343">
        <v>92.495193628124142</v>
      </c>
      <c r="J23" s="342"/>
      <c r="K23" s="342">
        <v>7664</v>
      </c>
      <c r="L23" s="343">
        <v>32.394961535210079</v>
      </c>
      <c r="M23" s="342">
        <v>7170</v>
      </c>
      <c r="N23" s="343">
        <v>93.55427974947807</v>
      </c>
      <c r="O23" s="342"/>
      <c r="P23" s="342">
        <v>1430</v>
      </c>
      <c r="Q23" s="343">
        <v>6.0444669879110657</v>
      </c>
      <c r="R23" s="342">
        <v>1420</v>
      </c>
      <c r="S23" s="343">
        <v>99.300699300699307</v>
      </c>
    </row>
    <row r="24" spans="1:19" s="276" customFormat="1" ht="18" customHeight="1" x14ac:dyDescent="0.2">
      <c r="A24" s="319">
        <v>47094</v>
      </c>
      <c r="B24" s="332" t="s">
        <v>46</v>
      </c>
      <c r="C24" s="342">
        <f t="shared" si="0"/>
        <v>4635</v>
      </c>
      <c r="D24" s="343">
        <f t="shared" si="1"/>
        <v>2.6341812725908751</v>
      </c>
      <c r="E24" s="339"/>
      <c r="F24" s="342">
        <v>2365</v>
      </c>
      <c r="G24" s="343">
        <v>51.024811218985974</v>
      </c>
      <c r="H24" s="342">
        <v>2358</v>
      </c>
      <c r="I24" s="343">
        <v>99.704016913319236</v>
      </c>
      <c r="J24" s="342"/>
      <c r="K24" s="342">
        <v>2240</v>
      </c>
      <c r="L24" s="343">
        <v>48.327939590075516</v>
      </c>
      <c r="M24" s="342">
        <v>2233</v>
      </c>
      <c r="N24" s="343">
        <v>99.6875</v>
      </c>
      <c r="O24" s="342"/>
      <c r="P24" s="342">
        <v>30</v>
      </c>
      <c r="Q24" s="343">
        <v>0.64724919093851141</v>
      </c>
      <c r="R24" s="342">
        <v>29</v>
      </c>
      <c r="S24" s="343">
        <v>96.666666666666671</v>
      </c>
    </row>
    <row r="25" spans="1:19" s="276" customFormat="1" ht="18" customHeight="1" x14ac:dyDescent="0.2">
      <c r="B25" s="332" t="s">
        <v>47</v>
      </c>
      <c r="C25" s="342">
        <f t="shared" si="0"/>
        <v>2214</v>
      </c>
      <c r="D25" s="343">
        <f t="shared" si="1"/>
        <v>1.2582691127327286</v>
      </c>
      <c r="E25" s="339"/>
      <c r="F25" s="342">
        <v>1004</v>
      </c>
      <c r="G25" s="343">
        <v>45.347786811201445</v>
      </c>
      <c r="H25" s="342">
        <v>997</v>
      </c>
      <c r="I25" s="343">
        <v>99.302788844621517</v>
      </c>
      <c r="J25" s="342"/>
      <c r="K25" s="342">
        <v>1098</v>
      </c>
      <c r="L25" s="343">
        <v>49.59349593495935</v>
      </c>
      <c r="M25" s="342">
        <v>1089</v>
      </c>
      <c r="N25" s="343">
        <v>99.180327868852459</v>
      </c>
      <c r="O25" s="342"/>
      <c r="P25" s="342">
        <v>112</v>
      </c>
      <c r="Q25" s="343">
        <v>5.0587172538392053</v>
      </c>
      <c r="R25" s="342">
        <v>112</v>
      </c>
      <c r="S25" s="343">
        <v>100</v>
      </c>
    </row>
    <row r="26" spans="1:19" s="276" customFormat="1" ht="18" customHeight="1" x14ac:dyDescent="0.2">
      <c r="B26" s="332" t="s">
        <v>48</v>
      </c>
      <c r="C26" s="342">
        <f t="shared" si="0"/>
        <v>12752</v>
      </c>
      <c r="D26" s="343">
        <f t="shared" si="1"/>
        <v>7.2472663620450568</v>
      </c>
      <c r="E26" s="339"/>
      <c r="F26" s="342">
        <v>5928</v>
      </c>
      <c r="G26" s="343">
        <v>46.486825595984946</v>
      </c>
      <c r="H26" s="342">
        <v>5079</v>
      </c>
      <c r="I26" s="343">
        <v>85.678137651821856</v>
      </c>
      <c r="J26" s="342"/>
      <c r="K26" s="342">
        <v>4634</v>
      </c>
      <c r="L26" s="343">
        <v>36.339397741530739</v>
      </c>
      <c r="M26" s="342">
        <v>3796</v>
      </c>
      <c r="N26" s="343">
        <v>81.916271040138113</v>
      </c>
      <c r="O26" s="342"/>
      <c r="P26" s="342">
        <v>2190</v>
      </c>
      <c r="Q26" s="343">
        <v>17.173776662484315</v>
      </c>
      <c r="R26" s="342">
        <v>1579</v>
      </c>
      <c r="S26" s="343">
        <v>72.100456621004568</v>
      </c>
    </row>
    <row r="27" spans="1:19" s="276" customFormat="1" ht="18" customHeight="1" x14ac:dyDescent="0.2">
      <c r="B27" s="332" t="s">
        <v>49</v>
      </c>
      <c r="C27" s="342">
        <f t="shared" si="0"/>
        <v>1740</v>
      </c>
      <c r="D27" s="343">
        <f t="shared" si="1"/>
        <v>0.98888358453249681</v>
      </c>
      <c r="E27" s="339"/>
      <c r="F27" s="342">
        <v>639</v>
      </c>
      <c r="G27" s="343">
        <v>36.724137931034484</v>
      </c>
      <c r="H27" s="342">
        <v>520</v>
      </c>
      <c r="I27" s="343">
        <v>81.377151799687013</v>
      </c>
      <c r="J27" s="342"/>
      <c r="K27" s="342">
        <v>1006</v>
      </c>
      <c r="L27" s="343">
        <v>57.816091954022987</v>
      </c>
      <c r="M27" s="342">
        <v>812</v>
      </c>
      <c r="N27" s="343">
        <v>80.715705765407549</v>
      </c>
      <c r="O27" s="342"/>
      <c r="P27" s="342">
        <v>95</v>
      </c>
      <c r="Q27" s="343">
        <v>5.4597701149425291</v>
      </c>
      <c r="R27" s="342">
        <v>81</v>
      </c>
      <c r="S27" s="343">
        <v>85.263157894736835</v>
      </c>
    </row>
    <row r="28" spans="1:19" s="276" customFormat="1" ht="18" customHeight="1" x14ac:dyDescent="0.2">
      <c r="B28" s="337" t="s">
        <v>4</v>
      </c>
      <c r="C28" s="344">
        <f t="shared" si="0"/>
        <v>184</v>
      </c>
      <c r="D28" s="345">
        <f t="shared" si="1"/>
        <v>0.10457159744481576</v>
      </c>
      <c r="E28" s="339"/>
      <c r="F28" s="344">
        <v>75</v>
      </c>
      <c r="G28" s="345">
        <v>40.760869565217391</v>
      </c>
      <c r="H28" s="344">
        <v>70</v>
      </c>
      <c r="I28" s="345">
        <v>93.333333333333329</v>
      </c>
      <c r="J28" s="342"/>
      <c r="K28" s="344">
        <v>109</v>
      </c>
      <c r="L28" s="345">
        <v>59.239130434782602</v>
      </c>
      <c r="M28" s="344">
        <v>103</v>
      </c>
      <c r="N28" s="345">
        <v>94.495412844036693</v>
      </c>
      <c r="O28" s="342"/>
      <c r="P28" s="344">
        <v>0</v>
      </c>
      <c r="Q28" s="345">
        <v>0</v>
      </c>
      <c r="R28" s="344">
        <v>0</v>
      </c>
      <c r="S28" s="345" t="s">
        <v>376</v>
      </c>
    </row>
    <row r="29" spans="1:19" s="213" customFormat="1" ht="18" customHeight="1" x14ac:dyDescent="0.2">
      <c r="B29" s="333" t="s">
        <v>3</v>
      </c>
      <c r="C29" s="334">
        <f>SUM(C11:C28)</f>
        <v>175956</v>
      </c>
      <c r="D29" s="335">
        <f t="shared" si="1"/>
        <v>100</v>
      </c>
      <c r="E29" s="350"/>
      <c r="F29" s="334">
        <f>SUM(F11:F28)</f>
        <v>88449</v>
      </c>
      <c r="G29" s="335">
        <f t="shared" ref="G12:G29" si="2">F29/$C29*100</f>
        <v>50.267680556502761</v>
      </c>
      <c r="H29" s="334">
        <f>SUM(H11:H28)</f>
        <v>75305</v>
      </c>
      <c r="I29" s="335">
        <f t="shared" ref="I29" si="3">H29/F29*100</f>
        <v>85.139458897217608</v>
      </c>
      <c r="J29" s="353"/>
      <c r="K29" s="334">
        <f>SUM(K11:K28)</f>
        <v>76630</v>
      </c>
      <c r="L29" s="335">
        <f t="shared" ref="L12:L29" si="4">K29/$C29*100</f>
        <v>43.550660392370823</v>
      </c>
      <c r="M29" s="334">
        <f>SUM(M11:M28)</f>
        <v>64960</v>
      </c>
      <c r="N29" s="335">
        <f t="shared" ref="N29" si="5">M29/K29*100</f>
        <v>84.770977423985386</v>
      </c>
      <c r="O29" s="353"/>
      <c r="P29" s="334">
        <f>SUM(P11:P28)</f>
        <v>10877</v>
      </c>
      <c r="Q29" s="354">
        <f t="shared" ref="Q12:Q29" si="6">P29/$C29*100</f>
        <v>6.1816590511264184</v>
      </c>
      <c r="R29" s="334">
        <f>SUM(R11:R28)</f>
        <v>9308</v>
      </c>
      <c r="S29" s="354">
        <f t="shared" ref="S29" si="7">R29/P29*100</f>
        <v>85.575066654408388</v>
      </c>
    </row>
    <row r="30" spans="1:19" s="257" customFormat="1" ht="6.75" customHeight="1" x14ac:dyDescent="0.2">
      <c r="B30" s="1160"/>
      <c r="C30" s="1160"/>
      <c r="D30" s="1160"/>
      <c r="E30" s="294"/>
    </row>
    <row r="31" spans="1:19" s="1021" customFormat="1" x14ac:dyDescent="0.2">
      <c r="F31" s="1022"/>
    </row>
    <row r="32" spans="1:19" s="1021" customFormat="1" x14ac:dyDescent="0.2">
      <c r="F32" s="1022"/>
      <c r="K32" s="1022"/>
    </row>
    <row r="33" spans="2:11" s="1021" customFormat="1" x14ac:dyDescent="0.2">
      <c r="B33" s="1022"/>
      <c r="K33" s="1022"/>
    </row>
    <row r="34" spans="2:11" s="1021" customFormat="1" x14ac:dyDescent="0.2"/>
    <row r="35" spans="2:11" s="1021" customFormat="1" x14ac:dyDescent="0.2"/>
    <row r="36" spans="2:11" s="1021" customFormat="1" x14ac:dyDescent="0.2"/>
    <row r="37" spans="2:11" s="1021" customFormat="1" x14ac:dyDescent="0.2"/>
    <row r="38" spans="2:11" s="1021" customFormat="1" x14ac:dyDescent="0.2"/>
    <row r="39" spans="2:11" s="1021" customFormat="1" x14ac:dyDescent="0.2"/>
    <row r="40" spans="2:11" s="1021" customFormat="1" x14ac:dyDescent="0.2"/>
    <row r="41" spans="2:11" s="1021" customFormat="1" x14ac:dyDescent="0.2"/>
    <row r="42" spans="2:11" s="1021" customFormat="1" x14ac:dyDescent="0.2"/>
    <row r="43" spans="2:11" s="1021" customFormat="1" x14ac:dyDescent="0.2"/>
    <row r="44" spans="2:11" s="1021" customFormat="1" x14ac:dyDescent="0.2"/>
    <row r="45" spans="2:11" s="1021" customFormat="1" x14ac:dyDescent="0.2"/>
    <row r="46" spans="2:11" s="1021" customFormat="1" x14ac:dyDescent="0.2"/>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70</v>
      </c>
    </row>
    <row r="2" spans="1:21" s="206" customFormat="1" ht="49.5" customHeight="1" x14ac:dyDescent="0.2">
      <c r="B2" s="1054"/>
      <c r="C2" s="1054"/>
      <c r="D2" s="1054"/>
      <c r="E2" s="207"/>
      <c r="F2" s="1141"/>
      <c r="G2" s="1141"/>
      <c r="H2" s="1141"/>
      <c r="I2" s="1141"/>
      <c r="J2" s="1141"/>
      <c r="K2" s="1141"/>
      <c r="L2" s="1141"/>
      <c r="M2" s="1141"/>
      <c r="N2" s="1141"/>
      <c r="O2" s="1141"/>
      <c r="P2" s="1141"/>
      <c r="Q2" s="1141"/>
      <c r="S2" s="207"/>
    </row>
    <row r="3" spans="1:21" s="206" customFormat="1" ht="3" customHeight="1" x14ac:dyDescent="0.2">
      <c r="B3" s="207"/>
      <c r="C3" s="207"/>
      <c r="D3" s="207"/>
      <c r="E3" s="207"/>
      <c r="K3" s="207"/>
      <c r="P3" s="207"/>
      <c r="S3" s="207"/>
    </row>
    <row r="4" spans="1:21" s="209" customFormat="1" ht="15" customHeight="1" x14ac:dyDescent="0.2">
      <c r="B4" s="1155" t="s">
        <v>445</v>
      </c>
      <c r="C4" s="1155"/>
      <c r="D4" s="1155"/>
      <c r="E4" s="1155"/>
      <c r="F4" s="1155"/>
      <c r="G4" s="1155"/>
      <c r="H4" s="1155"/>
      <c r="I4" s="1155"/>
      <c r="J4" s="1155"/>
      <c r="K4" s="1155"/>
      <c r="L4" s="1155"/>
      <c r="M4" s="1155"/>
      <c r="N4" s="1155"/>
      <c r="O4" s="1155"/>
      <c r="P4" s="1155"/>
      <c r="Q4" s="1155"/>
      <c r="R4" s="1155"/>
      <c r="S4" s="1155"/>
      <c r="T4" s="315"/>
    </row>
    <row r="5" spans="1:21" s="316" customFormat="1" ht="15" customHeight="1" x14ac:dyDescent="0.2">
      <c r="B5" s="1142" t="str">
        <f>porsaad!B6</f>
        <v>Situación a 31 de diciembre de 2022</v>
      </c>
      <c r="C5" s="1142"/>
      <c r="D5" s="1142"/>
      <c r="E5" s="1142"/>
      <c r="F5" s="1142"/>
      <c r="G5" s="1142"/>
      <c r="H5" s="1142"/>
      <c r="I5" s="1142"/>
      <c r="J5" s="1142"/>
      <c r="K5" s="1142"/>
      <c r="L5" s="1142"/>
      <c r="M5" s="1142"/>
      <c r="N5" s="1142"/>
      <c r="O5" s="1142"/>
      <c r="P5" s="1142"/>
      <c r="Q5" s="1142"/>
      <c r="R5" s="1142"/>
      <c r="S5" s="1142"/>
      <c r="T5" s="317"/>
      <c r="U5" s="91"/>
    </row>
    <row r="6" spans="1:21" s="209" customFormat="1" ht="4.5" customHeight="1" x14ac:dyDescent="0.2"/>
    <row r="7" spans="1:21" s="212" customFormat="1" ht="15" customHeight="1" x14ac:dyDescent="0.2">
      <c r="A7" s="213"/>
      <c r="B7" s="1143" t="s">
        <v>15</v>
      </c>
      <c r="C7" s="1146" t="s">
        <v>83</v>
      </c>
      <c r="D7" s="1147"/>
      <c r="E7" s="348"/>
      <c r="F7" s="1162" t="s">
        <v>34</v>
      </c>
      <c r="G7" s="1163"/>
      <c r="H7" s="1163"/>
      <c r="I7" s="1164"/>
      <c r="J7" s="352"/>
      <c r="K7" s="1162" t="s">
        <v>52</v>
      </c>
      <c r="L7" s="1163"/>
      <c r="M7" s="1163"/>
      <c r="N7" s="1164"/>
      <c r="O7" s="352"/>
      <c r="P7" s="1162" t="s">
        <v>53</v>
      </c>
      <c r="Q7" s="1163"/>
      <c r="R7" s="1163"/>
      <c r="S7" s="1164"/>
    </row>
    <row r="8" spans="1:21" s="212" customFormat="1" ht="37.5" customHeight="1" x14ac:dyDescent="0.2">
      <c r="A8" s="213"/>
      <c r="B8" s="1144"/>
      <c r="C8" s="1148"/>
      <c r="D8" s="1149"/>
      <c r="E8" s="348"/>
      <c r="F8" s="1165" t="s">
        <v>75</v>
      </c>
      <c r="G8" s="1166"/>
      <c r="H8" s="1167" t="s">
        <v>298</v>
      </c>
      <c r="I8" s="1168"/>
      <c r="J8" s="330"/>
      <c r="K8" s="1165" t="s">
        <v>75</v>
      </c>
      <c r="L8" s="1166"/>
      <c r="M8" s="1167" t="s">
        <v>298</v>
      </c>
      <c r="N8" s="1168"/>
      <c r="O8" s="330"/>
      <c r="P8" s="1165" t="s">
        <v>75</v>
      </c>
      <c r="Q8" s="1166"/>
      <c r="R8" s="1167" t="s">
        <v>298</v>
      </c>
      <c r="S8" s="1168"/>
    </row>
    <row r="9" spans="1:21" s="217" customFormat="1" ht="29.25" customHeight="1" x14ac:dyDescent="0.2">
      <c r="A9" s="318"/>
      <c r="B9" s="1145"/>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4286</v>
      </c>
      <c r="D11" s="341">
        <f>C11/C$29*100</f>
        <v>2.2893587018064889</v>
      </c>
      <c r="E11" s="339"/>
      <c r="F11" s="336">
        <v>2521</v>
      </c>
      <c r="G11" s="341">
        <v>58.819412039197381</v>
      </c>
      <c r="H11" s="336">
        <v>2485</v>
      </c>
      <c r="I11" s="341">
        <v>98.571995239984133</v>
      </c>
      <c r="J11" s="342"/>
      <c r="K11" s="336">
        <v>1728</v>
      </c>
      <c r="L11" s="341">
        <v>40.31731217918805</v>
      </c>
      <c r="M11" s="336">
        <v>1698</v>
      </c>
      <c r="N11" s="341">
        <v>98.263888888888886</v>
      </c>
      <c r="O11" s="342"/>
      <c r="P11" s="336">
        <v>37</v>
      </c>
      <c r="Q11" s="341">
        <v>0.86327578161455898</v>
      </c>
      <c r="R11" s="336">
        <v>16</v>
      </c>
      <c r="S11" s="341">
        <v>43.243243243243242</v>
      </c>
    </row>
    <row r="12" spans="1:21" s="276" customFormat="1" ht="18" customHeight="1" x14ac:dyDescent="0.2">
      <c r="A12" s="319"/>
      <c r="B12" s="332" t="s">
        <v>10</v>
      </c>
      <c r="C12" s="342">
        <f t="shared" ref="C12:C28" si="0">F12+K12+P12</f>
        <v>6823</v>
      </c>
      <c r="D12" s="343">
        <f t="shared" ref="D12:D29" si="1">C12/C$29*100</f>
        <v>3.6444923990727194</v>
      </c>
      <c r="E12" s="339"/>
      <c r="F12" s="342">
        <v>3308</v>
      </c>
      <c r="G12" s="343">
        <v>48.483071962479848</v>
      </c>
      <c r="H12" s="342">
        <v>3281</v>
      </c>
      <c r="I12" s="343">
        <v>99.183796856106412</v>
      </c>
      <c r="J12" s="342"/>
      <c r="K12" s="342">
        <v>3303</v>
      </c>
      <c r="L12" s="343">
        <v>48.40979041477356</v>
      </c>
      <c r="M12" s="342">
        <v>3274</v>
      </c>
      <c r="N12" s="343">
        <v>99.122010293672417</v>
      </c>
      <c r="O12" s="342"/>
      <c r="P12" s="342">
        <v>212</v>
      </c>
      <c r="Q12" s="343">
        <v>3.1071376227465928</v>
      </c>
      <c r="R12" s="342">
        <v>197</v>
      </c>
      <c r="S12" s="343">
        <v>92.924528301886795</v>
      </c>
    </row>
    <row r="13" spans="1:21" s="276" customFormat="1" ht="18" customHeight="1" x14ac:dyDescent="0.2">
      <c r="A13" s="319"/>
      <c r="B13" s="332" t="s">
        <v>40</v>
      </c>
      <c r="C13" s="342">
        <f t="shared" si="0"/>
        <v>3546</v>
      </c>
      <c r="D13" s="343">
        <f t="shared" si="1"/>
        <v>1.894089117266871</v>
      </c>
      <c r="E13" s="339"/>
      <c r="F13" s="342">
        <v>1314</v>
      </c>
      <c r="G13" s="343">
        <v>37.055837563451774</v>
      </c>
      <c r="H13" s="342">
        <v>1303</v>
      </c>
      <c r="I13" s="343">
        <v>99.162861491628618</v>
      </c>
      <c r="J13" s="342"/>
      <c r="K13" s="342">
        <v>1258</v>
      </c>
      <c r="L13" s="343">
        <v>35.476593344613647</v>
      </c>
      <c r="M13" s="342">
        <v>1225</v>
      </c>
      <c r="N13" s="343">
        <v>97.376788553259146</v>
      </c>
      <c r="O13" s="342"/>
      <c r="P13" s="342">
        <v>974</v>
      </c>
      <c r="Q13" s="343">
        <v>27.467569091934575</v>
      </c>
      <c r="R13" s="342">
        <v>921</v>
      </c>
      <c r="S13" s="343">
        <v>94.558521560574945</v>
      </c>
    </row>
    <row r="14" spans="1:21" s="276" customFormat="1" ht="18" customHeight="1" x14ac:dyDescent="0.2">
      <c r="A14" s="319"/>
      <c r="B14" s="332" t="s">
        <v>41</v>
      </c>
      <c r="C14" s="342">
        <f t="shared" si="0"/>
        <v>819</v>
      </c>
      <c r="D14" s="343">
        <f t="shared" si="1"/>
        <v>0.43746728342965802</v>
      </c>
      <c r="E14" s="339"/>
      <c r="F14" s="342">
        <v>415</v>
      </c>
      <c r="G14" s="343">
        <v>50.671550671550669</v>
      </c>
      <c r="H14" s="342">
        <v>350</v>
      </c>
      <c r="I14" s="343">
        <v>84.337349397590373</v>
      </c>
      <c r="J14" s="342"/>
      <c r="K14" s="342">
        <v>360</v>
      </c>
      <c r="L14" s="343">
        <v>43.956043956043956</v>
      </c>
      <c r="M14" s="342">
        <v>316</v>
      </c>
      <c r="N14" s="343">
        <v>87.777777777777771</v>
      </c>
      <c r="O14" s="342"/>
      <c r="P14" s="342">
        <v>44</v>
      </c>
      <c r="Q14" s="343">
        <v>5.3724053724053729</v>
      </c>
      <c r="R14" s="342">
        <v>12</v>
      </c>
      <c r="S14" s="343">
        <v>27.27272727272727</v>
      </c>
    </row>
    <row r="15" spans="1:21" s="276" customFormat="1" ht="18" customHeight="1" x14ac:dyDescent="0.2">
      <c r="A15" s="319"/>
      <c r="B15" s="332" t="s">
        <v>9</v>
      </c>
      <c r="C15" s="342">
        <f t="shared" si="0"/>
        <v>12018</v>
      </c>
      <c r="D15" s="343">
        <f t="shared" si="1"/>
        <v>6.4193917121582791</v>
      </c>
      <c r="E15" s="339"/>
      <c r="F15" s="342">
        <v>3474</v>
      </c>
      <c r="G15" s="343">
        <v>28.90664003994009</v>
      </c>
      <c r="H15" s="342">
        <v>3075</v>
      </c>
      <c r="I15" s="343">
        <v>88.5146804835924</v>
      </c>
      <c r="J15" s="342"/>
      <c r="K15" s="342">
        <v>3752</v>
      </c>
      <c r="L15" s="343">
        <v>31.219836911299719</v>
      </c>
      <c r="M15" s="342">
        <v>3257</v>
      </c>
      <c r="N15" s="343">
        <v>86.80703624733475</v>
      </c>
      <c r="O15" s="342"/>
      <c r="P15" s="342">
        <v>4792</v>
      </c>
      <c r="Q15" s="343">
        <v>39.873523048760198</v>
      </c>
      <c r="R15" s="342">
        <v>4067</v>
      </c>
      <c r="S15" s="343">
        <v>84.870617696160267</v>
      </c>
    </row>
    <row r="16" spans="1:21" s="276" customFormat="1" ht="18" customHeight="1" x14ac:dyDescent="0.2">
      <c r="A16" s="319"/>
      <c r="B16" s="332" t="s">
        <v>8</v>
      </c>
      <c r="C16" s="342">
        <f t="shared" si="0"/>
        <v>113</v>
      </c>
      <c r="D16" s="343">
        <f t="shared" si="1"/>
        <v>6.0358733855374061E-2</v>
      </c>
      <c r="E16" s="339"/>
      <c r="F16" s="342">
        <v>70</v>
      </c>
      <c r="G16" s="343">
        <v>61.946902654867252</v>
      </c>
      <c r="H16" s="342">
        <v>70</v>
      </c>
      <c r="I16" s="343">
        <v>100</v>
      </c>
      <c r="J16" s="342"/>
      <c r="K16" s="342">
        <v>43</v>
      </c>
      <c r="L16" s="343">
        <v>38.053097345132741</v>
      </c>
      <c r="M16" s="342">
        <v>43</v>
      </c>
      <c r="N16" s="343">
        <v>100</v>
      </c>
      <c r="O16" s="342"/>
      <c r="P16" s="342">
        <v>0</v>
      </c>
      <c r="Q16" s="343">
        <v>0</v>
      </c>
      <c r="R16" s="342">
        <v>0</v>
      </c>
      <c r="S16" s="343" t="s">
        <v>376</v>
      </c>
    </row>
    <row r="17" spans="1:19" s="276" customFormat="1" ht="18" customHeight="1" x14ac:dyDescent="0.2">
      <c r="A17" s="319"/>
      <c r="B17" s="332" t="s">
        <v>7</v>
      </c>
      <c r="C17" s="342">
        <f t="shared" si="0"/>
        <v>48167</v>
      </c>
      <c r="D17" s="343">
        <f t="shared" si="1"/>
        <v>25.728310916918605</v>
      </c>
      <c r="E17" s="339"/>
      <c r="F17" s="342">
        <v>15641</v>
      </c>
      <c r="G17" s="343">
        <v>32.472439637095931</v>
      </c>
      <c r="H17" s="342">
        <v>13175</v>
      </c>
      <c r="I17" s="343">
        <v>84.233744645483029</v>
      </c>
      <c r="J17" s="342"/>
      <c r="K17" s="342">
        <v>15535</v>
      </c>
      <c r="L17" s="343">
        <v>32.252371955903421</v>
      </c>
      <c r="M17" s="342">
        <v>12125</v>
      </c>
      <c r="N17" s="343">
        <v>78.04956549726424</v>
      </c>
      <c r="O17" s="342"/>
      <c r="P17" s="342">
        <v>16991</v>
      </c>
      <c r="Q17" s="343">
        <v>35.275188407000648</v>
      </c>
      <c r="R17" s="342">
        <v>12152</v>
      </c>
      <c r="S17" s="343">
        <v>71.520216585251021</v>
      </c>
    </row>
    <row r="18" spans="1:19" s="276" customFormat="1" ht="18" customHeight="1" x14ac:dyDescent="0.2">
      <c r="A18" s="319"/>
      <c r="B18" s="332" t="s">
        <v>43</v>
      </c>
      <c r="C18" s="342">
        <f t="shared" si="0"/>
        <v>9027</v>
      </c>
      <c r="D18" s="343">
        <f t="shared" si="1"/>
        <v>4.8217547832961216</v>
      </c>
      <c r="E18" s="339"/>
      <c r="F18" s="342">
        <v>3086</v>
      </c>
      <c r="G18" s="343">
        <v>34.186329899191314</v>
      </c>
      <c r="H18" s="342">
        <v>2606</v>
      </c>
      <c r="I18" s="343">
        <v>84.445884640311093</v>
      </c>
      <c r="J18" s="342"/>
      <c r="K18" s="342">
        <v>3266</v>
      </c>
      <c r="L18" s="343">
        <v>36.180347845352827</v>
      </c>
      <c r="M18" s="342">
        <v>2804</v>
      </c>
      <c r="N18" s="343">
        <v>85.854255970606246</v>
      </c>
      <c r="O18" s="342"/>
      <c r="P18" s="342">
        <v>2675</v>
      </c>
      <c r="Q18" s="343">
        <v>29.633322255455859</v>
      </c>
      <c r="R18" s="342">
        <v>2224</v>
      </c>
      <c r="S18" s="343">
        <v>83.140186915887853</v>
      </c>
    </row>
    <row r="19" spans="1:19" s="276" customFormat="1" ht="18" customHeight="1" x14ac:dyDescent="0.2">
      <c r="A19" s="319"/>
      <c r="B19" s="332" t="s">
        <v>44</v>
      </c>
      <c r="C19" s="342">
        <f t="shared" si="0"/>
        <v>21599</v>
      </c>
      <c r="D19" s="343">
        <f t="shared" si="1"/>
        <v>11.537064535771897</v>
      </c>
      <c r="E19" s="339"/>
      <c r="F19" s="342">
        <v>5550</v>
      </c>
      <c r="G19" s="343">
        <v>25.695634057132278</v>
      </c>
      <c r="H19" s="342">
        <v>5263</v>
      </c>
      <c r="I19" s="343">
        <v>94.828828828828833</v>
      </c>
      <c r="J19" s="342"/>
      <c r="K19" s="342">
        <v>9246</v>
      </c>
      <c r="L19" s="343">
        <v>42.807537385990088</v>
      </c>
      <c r="M19" s="342">
        <v>8395</v>
      </c>
      <c r="N19" s="343">
        <v>90.796019900497512</v>
      </c>
      <c r="O19" s="342"/>
      <c r="P19" s="342">
        <v>6803</v>
      </c>
      <c r="Q19" s="343">
        <v>31.496828556877631</v>
      </c>
      <c r="R19" s="342">
        <v>5571</v>
      </c>
      <c r="S19" s="343">
        <v>81.890342495957668</v>
      </c>
    </row>
    <row r="20" spans="1:19" s="276" customFormat="1" ht="18" customHeight="1" x14ac:dyDescent="0.2">
      <c r="A20" s="319"/>
      <c r="B20" s="332" t="s">
        <v>6</v>
      </c>
      <c r="C20" s="342">
        <f t="shared" si="0"/>
        <v>21087</v>
      </c>
      <c r="D20" s="343">
        <f t="shared" si="1"/>
        <v>11.26358071511746</v>
      </c>
      <c r="E20" s="339"/>
      <c r="F20" s="342">
        <v>6616</v>
      </c>
      <c r="G20" s="343">
        <v>31.374780670555317</v>
      </c>
      <c r="H20" s="342">
        <v>5320</v>
      </c>
      <c r="I20" s="343">
        <v>80.411124546553808</v>
      </c>
      <c r="J20" s="342"/>
      <c r="K20" s="342">
        <v>7948</v>
      </c>
      <c r="L20" s="343">
        <v>37.691468677384172</v>
      </c>
      <c r="M20" s="342">
        <v>6130</v>
      </c>
      <c r="N20" s="343">
        <v>77.126321087065932</v>
      </c>
      <c r="O20" s="342"/>
      <c r="P20" s="342">
        <v>6523</v>
      </c>
      <c r="Q20" s="343">
        <v>30.93375065206051</v>
      </c>
      <c r="R20" s="342">
        <v>4405</v>
      </c>
      <c r="S20" s="343">
        <v>67.530277479687257</v>
      </c>
    </row>
    <row r="21" spans="1:19" s="276" customFormat="1" ht="18" customHeight="1" x14ac:dyDescent="0.2">
      <c r="A21" s="319"/>
      <c r="B21" s="332" t="s">
        <v>5</v>
      </c>
      <c r="C21" s="342">
        <f t="shared" si="0"/>
        <v>18089</v>
      </c>
      <c r="D21" s="343">
        <f t="shared" si="1"/>
        <v>9.6622047496447916</v>
      </c>
      <c r="E21" s="339"/>
      <c r="F21" s="342">
        <v>5773</v>
      </c>
      <c r="G21" s="343">
        <v>31.914423130079054</v>
      </c>
      <c r="H21" s="342">
        <v>5117</v>
      </c>
      <c r="I21" s="343">
        <v>88.636757318551886</v>
      </c>
      <c r="J21" s="342"/>
      <c r="K21" s="342">
        <v>5772</v>
      </c>
      <c r="L21" s="343">
        <v>31.908894908507936</v>
      </c>
      <c r="M21" s="342">
        <v>4762</v>
      </c>
      <c r="N21" s="343">
        <v>82.501732501732505</v>
      </c>
      <c r="O21" s="342"/>
      <c r="P21" s="342">
        <v>6544</v>
      </c>
      <c r="Q21" s="343">
        <v>36.176681961413017</v>
      </c>
      <c r="R21" s="342">
        <v>5256</v>
      </c>
      <c r="S21" s="343">
        <v>80.317848410757946</v>
      </c>
    </row>
    <row r="22" spans="1:19" s="276" customFormat="1" ht="18" customHeight="1" x14ac:dyDescent="0.2">
      <c r="A22" s="319"/>
      <c r="B22" s="332" t="s">
        <v>38</v>
      </c>
      <c r="C22" s="342">
        <f t="shared" si="0"/>
        <v>10604</v>
      </c>
      <c r="D22" s="343">
        <f t="shared" si="1"/>
        <v>5.6641063168352792</v>
      </c>
      <c r="E22" s="339"/>
      <c r="F22" s="342">
        <v>4328</v>
      </c>
      <c r="G22" s="343">
        <v>40.814786872878159</v>
      </c>
      <c r="H22" s="342">
        <v>4153</v>
      </c>
      <c r="I22" s="343">
        <v>95.956561922365992</v>
      </c>
      <c r="J22" s="342"/>
      <c r="K22" s="342">
        <v>3569</v>
      </c>
      <c r="L22" s="343">
        <v>33.657110524330442</v>
      </c>
      <c r="M22" s="342">
        <v>3290</v>
      </c>
      <c r="N22" s="343">
        <v>92.182684225273178</v>
      </c>
      <c r="O22" s="342"/>
      <c r="P22" s="342">
        <v>2707</v>
      </c>
      <c r="Q22" s="343">
        <v>25.528102602791396</v>
      </c>
      <c r="R22" s="342">
        <v>2382</v>
      </c>
      <c r="S22" s="343">
        <v>87.994089397857408</v>
      </c>
    </row>
    <row r="23" spans="1:19" s="276" customFormat="1" ht="18" customHeight="1" x14ac:dyDescent="0.2">
      <c r="A23" s="319"/>
      <c r="B23" s="332" t="s">
        <v>45</v>
      </c>
      <c r="C23" s="342">
        <f t="shared" si="0"/>
        <v>24569</v>
      </c>
      <c r="D23" s="343">
        <f t="shared" si="1"/>
        <v>13.123484354802525</v>
      </c>
      <c r="E23" s="339"/>
      <c r="F23" s="342">
        <v>12102</v>
      </c>
      <c r="G23" s="343">
        <v>49.257194024990838</v>
      </c>
      <c r="H23" s="342">
        <v>10688</v>
      </c>
      <c r="I23" s="343">
        <v>88.315980829614944</v>
      </c>
      <c r="J23" s="342"/>
      <c r="K23" s="342">
        <v>8215</v>
      </c>
      <c r="L23" s="343">
        <v>33.436444299727299</v>
      </c>
      <c r="M23" s="342">
        <v>7083</v>
      </c>
      <c r="N23" s="343">
        <v>86.220328667072437</v>
      </c>
      <c r="O23" s="342"/>
      <c r="P23" s="342">
        <v>4252</v>
      </c>
      <c r="Q23" s="343">
        <v>17.30636167528186</v>
      </c>
      <c r="R23" s="342">
        <v>3247</v>
      </c>
      <c r="S23" s="343">
        <v>76.36406396989652</v>
      </c>
    </row>
    <row r="24" spans="1:19" s="276" customFormat="1" ht="18" customHeight="1" x14ac:dyDescent="0.2">
      <c r="A24" s="319">
        <v>47094</v>
      </c>
      <c r="B24" s="332" t="s">
        <v>46</v>
      </c>
      <c r="C24" s="342">
        <f t="shared" si="0"/>
        <v>1240</v>
      </c>
      <c r="D24" s="343">
        <f t="shared" si="1"/>
        <v>0.66234362814746761</v>
      </c>
      <c r="E24" s="339"/>
      <c r="F24" s="342">
        <v>666</v>
      </c>
      <c r="G24" s="343">
        <v>53.70967741935484</v>
      </c>
      <c r="H24" s="342">
        <v>652</v>
      </c>
      <c r="I24" s="343">
        <v>97.897897897897906</v>
      </c>
      <c r="J24" s="342"/>
      <c r="K24" s="342">
        <v>448</v>
      </c>
      <c r="L24" s="343">
        <v>36.129032258064512</v>
      </c>
      <c r="M24" s="342">
        <v>428</v>
      </c>
      <c r="N24" s="343">
        <v>95.535714285714292</v>
      </c>
      <c r="O24" s="342"/>
      <c r="P24" s="342">
        <v>126</v>
      </c>
      <c r="Q24" s="343">
        <v>10.161290322580644</v>
      </c>
      <c r="R24" s="342">
        <v>103</v>
      </c>
      <c r="S24" s="343">
        <v>81.746031746031747</v>
      </c>
    </row>
    <row r="25" spans="1:19" s="276" customFormat="1" ht="18" customHeight="1" x14ac:dyDescent="0.2">
      <c r="B25" s="332" t="s">
        <v>47</v>
      </c>
      <c r="C25" s="342">
        <f t="shared" si="0"/>
        <v>2872</v>
      </c>
      <c r="D25" s="343">
        <f t="shared" si="1"/>
        <v>1.5340733064834895</v>
      </c>
      <c r="E25" s="339"/>
      <c r="F25" s="342">
        <v>799</v>
      </c>
      <c r="G25" s="343">
        <v>27.820334261838443</v>
      </c>
      <c r="H25" s="342">
        <v>654</v>
      </c>
      <c r="I25" s="343">
        <v>81.852315394242808</v>
      </c>
      <c r="J25" s="342"/>
      <c r="K25" s="342">
        <v>1385</v>
      </c>
      <c r="L25" s="343">
        <v>48.224233983286908</v>
      </c>
      <c r="M25" s="342">
        <v>1109</v>
      </c>
      <c r="N25" s="343">
        <v>80.072202166064983</v>
      </c>
      <c r="O25" s="342"/>
      <c r="P25" s="342">
        <v>688</v>
      </c>
      <c r="Q25" s="343">
        <v>23.955431754874652</v>
      </c>
      <c r="R25" s="342">
        <v>438</v>
      </c>
      <c r="S25" s="343">
        <v>63.662790697674424</v>
      </c>
    </row>
    <row r="26" spans="1:19" s="276" customFormat="1" ht="18" customHeight="1" x14ac:dyDescent="0.2">
      <c r="B26" s="332" t="s">
        <v>48</v>
      </c>
      <c r="C26" s="342">
        <f t="shared" si="0"/>
        <v>1325</v>
      </c>
      <c r="D26" s="343">
        <f t="shared" si="1"/>
        <v>0.70774621556080208</v>
      </c>
      <c r="E26" s="339"/>
      <c r="F26" s="342">
        <v>679</v>
      </c>
      <c r="G26" s="343">
        <v>51.245283018867923</v>
      </c>
      <c r="H26" s="342">
        <v>594</v>
      </c>
      <c r="I26" s="343">
        <v>87.481590574374081</v>
      </c>
      <c r="J26" s="342"/>
      <c r="K26" s="342">
        <v>605</v>
      </c>
      <c r="L26" s="343">
        <v>45.660377358490564</v>
      </c>
      <c r="M26" s="342">
        <v>537</v>
      </c>
      <c r="N26" s="343">
        <v>88.760330578512395</v>
      </c>
      <c r="O26" s="342"/>
      <c r="P26" s="342">
        <v>41</v>
      </c>
      <c r="Q26" s="343">
        <v>3.0943396226415092</v>
      </c>
      <c r="R26" s="342">
        <v>34</v>
      </c>
      <c r="S26" s="343">
        <v>82.926829268292678</v>
      </c>
    </row>
    <row r="27" spans="1:19" s="276" customFormat="1" ht="18" customHeight="1" x14ac:dyDescent="0.2">
      <c r="B27" s="332" t="s">
        <v>49</v>
      </c>
      <c r="C27" s="342">
        <f t="shared" si="0"/>
        <v>1026</v>
      </c>
      <c r="D27" s="343">
        <f t="shared" si="1"/>
        <v>0.54803593748330781</v>
      </c>
      <c r="E27" s="339"/>
      <c r="F27" s="342">
        <v>473</v>
      </c>
      <c r="G27" s="343">
        <v>46.101364522417157</v>
      </c>
      <c r="H27" s="342">
        <v>427</v>
      </c>
      <c r="I27" s="343">
        <v>90.274841437632134</v>
      </c>
      <c r="J27" s="342"/>
      <c r="K27" s="342">
        <v>453</v>
      </c>
      <c r="L27" s="343">
        <v>44.152046783625728</v>
      </c>
      <c r="M27" s="342">
        <v>374</v>
      </c>
      <c r="N27" s="343">
        <v>82.560706401765998</v>
      </c>
      <c r="O27" s="342"/>
      <c r="P27" s="342">
        <v>100</v>
      </c>
      <c r="Q27" s="343">
        <v>9.7465886939571149</v>
      </c>
      <c r="R27" s="342">
        <v>53</v>
      </c>
      <c r="S27" s="343">
        <v>53</v>
      </c>
    </row>
    <row r="28" spans="1:19" s="276" customFormat="1" ht="18" customHeight="1" x14ac:dyDescent="0.2">
      <c r="B28" s="337" t="s">
        <v>4</v>
      </c>
      <c r="C28" s="344">
        <f t="shared" si="0"/>
        <v>4</v>
      </c>
      <c r="D28" s="345">
        <f t="shared" si="1"/>
        <v>2.136592348862799E-3</v>
      </c>
      <c r="E28" s="339"/>
      <c r="F28" s="344">
        <v>1</v>
      </c>
      <c r="G28" s="345">
        <v>25</v>
      </c>
      <c r="H28" s="344">
        <v>1</v>
      </c>
      <c r="I28" s="345">
        <v>100</v>
      </c>
      <c r="J28" s="342"/>
      <c r="K28" s="344">
        <v>2</v>
      </c>
      <c r="L28" s="345">
        <v>50</v>
      </c>
      <c r="M28" s="344">
        <v>2</v>
      </c>
      <c r="N28" s="345">
        <v>100</v>
      </c>
      <c r="O28" s="342"/>
      <c r="P28" s="344">
        <v>1</v>
      </c>
      <c r="Q28" s="345">
        <v>25</v>
      </c>
      <c r="R28" s="344">
        <v>1</v>
      </c>
      <c r="S28" s="345">
        <v>100</v>
      </c>
    </row>
    <row r="29" spans="1:19" s="213" customFormat="1" ht="18" customHeight="1" x14ac:dyDescent="0.2">
      <c r="B29" s="333" t="s">
        <v>3</v>
      </c>
      <c r="C29" s="334">
        <f>SUM(C11:C28)</f>
        <v>187214</v>
      </c>
      <c r="D29" s="335">
        <f t="shared" si="1"/>
        <v>100</v>
      </c>
      <c r="E29" s="350"/>
      <c r="F29" s="334">
        <f>SUM(F11:F28)</f>
        <v>66816</v>
      </c>
      <c r="G29" s="335">
        <f t="shared" ref="G29" si="2">F29/$C29*100</f>
        <v>35.68963859540419</v>
      </c>
      <c r="H29" s="334">
        <f>SUM(H11:H28)</f>
        <v>59214</v>
      </c>
      <c r="I29" s="335">
        <f t="shared" ref="I29" si="3">H29/F29*100</f>
        <v>88.62248563218391</v>
      </c>
      <c r="J29" s="353"/>
      <c r="K29" s="334">
        <f>SUM(K11:K28)</f>
        <v>66888</v>
      </c>
      <c r="L29" s="335">
        <f t="shared" ref="L29" si="4">K29/$C29*100</f>
        <v>35.728097257683721</v>
      </c>
      <c r="M29" s="334">
        <f>SUM(M11:M28)</f>
        <v>56852</v>
      </c>
      <c r="N29" s="335">
        <f t="shared" ref="N29" si="5">M29/K29*100</f>
        <v>84.995813897859108</v>
      </c>
      <c r="O29" s="353"/>
      <c r="P29" s="334">
        <f>SUM(P11:P28)</f>
        <v>53510</v>
      </c>
      <c r="Q29" s="354">
        <f t="shared" ref="Q29" si="6">P29/$C29*100</f>
        <v>28.582264146912088</v>
      </c>
      <c r="R29" s="334">
        <f>SUM(R11:R28)</f>
        <v>41079</v>
      </c>
      <c r="S29" s="354">
        <f t="shared" ref="S29" si="7">R29/P29*100</f>
        <v>76.768828256400667</v>
      </c>
    </row>
    <row r="30" spans="1:19" s="257" customFormat="1" ht="6.75" customHeight="1" x14ac:dyDescent="0.2">
      <c r="B30" s="1160"/>
      <c r="C30" s="1160"/>
      <c r="D30" s="1160"/>
      <c r="E30" s="294"/>
    </row>
    <row r="31" spans="1:19" x14ac:dyDescent="0.2">
      <c r="F31" s="320"/>
    </row>
    <row r="32" spans="1:19" x14ac:dyDescent="0.2">
      <c r="F32" s="320"/>
      <c r="K32" s="320"/>
    </row>
    <row r="33" spans="2:11" x14ac:dyDescent="0.2">
      <c r="B33" s="320"/>
      <c r="K33" s="320"/>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U32"/>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69</v>
      </c>
    </row>
    <row r="2" spans="1:21" s="206" customFormat="1" ht="49.5" customHeight="1" x14ac:dyDescent="0.2">
      <c r="B2" s="1054"/>
      <c r="C2" s="1054"/>
      <c r="D2" s="1054"/>
      <c r="E2" s="207"/>
      <c r="F2" s="1141"/>
      <c r="G2" s="1141"/>
      <c r="H2" s="1141"/>
      <c r="I2" s="1141"/>
      <c r="J2" s="1141"/>
      <c r="K2" s="1141"/>
      <c r="L2" s="1141"/>
      <c r="M2" s="1141"/>
      <c r="N2" s="1141"/>
      <c r="O2" s="1141"/>
      <c r="P2" s="1141"/>
      <c r="Q2" s="1141"/>
      <c r="S2" s="207"/>
    </row>
    <row r="3" spans="1:21" s="206" customFormat="1" ht="3" customHeight="1" x14ac:dyDescent="0.2">
      <c r="B3" s="207"/>
      <c r="C3" s="207"/>
      <c r="D3" s="207"/>
      <c r="E3" s="207"/>
      <c r="K3" s="207"/>
      <c r="P3" s="207"/>
      <c r="S3" s="207"/>
    </row>
    <row r="4" spans="1:21" s="209" customFormat="1" ht="19.5" customHeight="1" x14ac:dyDescent="0.2">
      <c r="B4" s="1155" t="s">
        <v>444</v>
      </c>
      <c r="C4" s="1155"/>
      <c r="D4" s="1155"/>
      <c r="E4" s="1155"/>
      <c r="F4" s="1155"/>
      <c r="G4" s="1155"/>
      <c r="H4" s="1155"/>
      <c r="I4" s="1155"/>
      <c r="J4" s="1155"/>
      <c r="K4" s="1155"/>
      <c r="L4" s="1155"/>
      <c r="M4" s="1155"/>
      <c r="N4" s="1155"/>
      <c r="O4" s="1155"/>
      <c r="P4" s="1155"/>
      <c r="Q4" s="1155"/>
      <c r="R4" s="1155"/>
      <c r="S4" s="1155"/>
      <c r="T4" s="315"/>
    </row>
    <row r="5" spans="1:21" s="316" customFormat="1" ht="15" customHeight="1" x14ac:dyDescent="0.2">
      <c r="B5" s="1142" t="str">
        <f>porsaad!B6</f>
        <v>Situación a 31 de diciembre de 2022</v>
      </c>
      <c r="C5" s="1142"/>
      <c r="D5" s="1142"/>
      <c r="E5" s="1142"/>
      <c r="F5" s="1142"/>
      <c r="G5" s="1142"/>
      <c r="H5" s="1142"/>
      <c r="I5" s="1142"/>
      <c r="J5" s="1142"/>
      <c r="K5" s="1142"/>
      <c r="L5" s="1142"/>
      <c r="M5" s="1142"/>
      <c r="N5" s="1142"/>
      <c r="O5" s="1142"/>
      <c r="P5" s="1142"/>
      <c r="Q5" s="1142"/>
      <c r="R5" s="1142"/>
      <c r="S5" s="1142"/>
      <c r="T5" s="317"/>
      <c r="U5" s="91"/>
    </row>
    <row r="6" spans="1:21" s="209" customFormat="1" ht="4.5" customHeight="1" x14ac:dyDescent="0.2"/>
    <row r="7" spans="1:21" s="212" customFormat="1" ht="15" customHeight="1" x14ac:dyDescent="0.2">
      <c r="A7" s="213"/>
      <c r="B7" s="1143" t="s">
        <v>15</v>
      </c>
      <c r="C7" s="1146" t="s">
        <v>69</v>
      </c>
      <c r="D7" s="1147"/>
      <c r="E7" s="348"/>
      <c r="F7" s="1162" t="s">
        <v>34</v>
      </c>
      <c r="G7" s="1163"/>
      <c r="H7" s="1163"/>
      <c r="I7" s="1164"/>
      <c r="J7" s="352"/>
      <c r="K7" s="1162" t="s">
        <v>52</v>
      </c>
      <c r="L7" s="1163"/>
      <c r="M7" s="1163"/>
      <c r="N7" s="1164"/>
      <c r="O7" s="352"/>
      <c r="P7" s="1162" t="s">
        <v>53</v>
      </c>
      <c r="Q7" s="1163"/>
      <c r="R7" s="1163"/>
      <c r="S7" s="1164"/>
    </row>
    <row r="8" spans="1:21" s="212" customFormat="1" ht="37.5" customHeight="1" x14ac:dyDescent="0.2">
      <c r="A8" s="213"/>
      <c r="B8" s="1144"/>
      <c r="C8" s="1148"/>
      <c r="D8" s="1149"/>
      <c r="E8" s="348"/>
      <c r="F8" s="1165" t="s">
        <v>75</v>
      </c>
      <c r="G8" s="1166"/>
      <c r="H8" s="1167" t="s">
        <v>298</v>
      </c>
      <c r="I8" s="1168"/>
      <c r="J8" s="330"/>
      <c r="K8" s="1165" t="s">
        <v>75</v>
      </c>
      <c r="L8" s="1166"/>
      <c r="M8" s="1167" t="s">
        <v>298</v>
      </c>
      <c r="N8" s="1168"/>
      <c r="O8" s="330"/>
      <c r="P8" s="1165" t="s">
        <v>75</v>
      </c>
      <c r="Q8" s="1166"/>
      <c r="R8" s="1167" t="s">
        <v>298</v>
      </c>
      <c r="S8" s="1168"/>
    </row>
    <row r="9" spans="1:21" s="217" customFormat="1" ht="29.25" customHeight="1" x14ac:dyDescent="0.2">
      <c r="A9" s="318"/>
      <c r="B9" s="1145"/>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77554</v>
      </c>
      <c r="D11" s="341">
        <f>C11/C$29*100</f>
        <v>14.999236055104603</v>
      </c>
      <c r="E11" s="339"/>
      <c r="F11" s="336">
        <v>26240</v>
      </c>
      <c r="G11" s="341">
        <v>33.834489516981712</v>
      </c>
      <c r="H11" s="336">
        <v>21069</v>
      </c>
      <c r="I11" s="341">
        <v>80.293445121951223</v>
      </c>
      <c r="J11" s="342"/>
      <c r="K11" s="336">
        <v>37018</v>
      </c>
      <c r="L11" s="341">
        <v>47.731902932150497</v>
      </c>
      <c r="M11" s="336">
        <v>29461</v>
      </c>
      <c r="N11" s="341">
        <v>79.585607001999023</v>
      </c>
      <c r="O11" s="342"/>
      <c r="P11" s="336">
        <v>14296</v>
      </c>
      <c r="Q11" s="341">
        <v>18.433607550867784</v>
      </c>
      <c r="R11" s="336">
        <v>12286</v>
      </c>
      <c r="S11" s="341">
        <v>85.940123111359824</v>
      </c>
    </row>
    <row r="12" spans="1:21" s="276" customFormat="1" ht="18" customHeight="1" x14ac:dyDescent="0.2">
      <c r="A12" s="319"/>
      <c r="B12" s="332" t="s">
        <v>10</v>
      </c>
      <c r="C12" s="342">
        <f t="shared" ref="C12:C28" si="0">F12+K12+P12</f>
        <v>19166</v>
      </c>
      <c r="D12" s="343">
        <f t="shared" ref="D12:D29" si="1">C12/C$29*100</f>
        <v>3.7067766747316035</v>
      </c>
      <c r="E12" s="339"/>
      <c r="F12" s="342">
        <v>4565</v>
      </c>
      <c r="G12" s="343">
        <v>23.818219764165711</v>
      </c>
      <c r="H12" s="342">
        <v>4176</v>
      </c>
      <c r="I12" s="343">
        <v>91.478641840087633</v>
      </c>
      <c r="J12" s="342"/>
      <c r="K12" s="342">
        <v>7143</v>
      </c>
      <c r="L12" s="343">
        <v>37.269122404257537</v>
      </c>
      <c r="M12" s="342">
        <v>6546</v>
      </c>
      <c r="N12" s="343">
        <v>91.642167156656868</v>
      </c>
      <c r="O12" s="342"/>
      <c r="P12" s="342">
        <v>7458</v>
      </c>
      <c r="Q12" s="343">
        <v>38.912657831576752</v>
      </c>
      <c r="R12" s="342">
        <v>7002</v>
      </c>
      <c r="S12" s="343">
        <v>93.885760257441675</v>
      </c>
    </row>
    <row r="13" spans="1:21" s="276" customFormat="1" ht="18" customHeight="1" x14ac:dyDescent="0.2">
      <c r="A13" s="319"/>
      <c r="B13" s="332" t="s">
        <v>40</v>
      </c>
      <c r="C13" s="342">
        <f t="shared" si="0"/>
        <v>10854</v>
      </c>
      <c r="D13" s="343">
        <f t="shared" si="1"/>
        <v>2.0992045302899318</v>
      </c>
      <c r="E13" s="339"/>
      <c r="F13" s="342">
        <v>2698</v>
      </c>
      <c r="G13" s="343">
        <v>24.857195503961673</v>
      </c>
      <c r="H13" s="342">
        <v>2626</v>
      </c>
      <c r="I13" s="343">
        <v>97.331356560415131</v>
      </c>
      <c r="J13" s="342"/>
      <c r="K13" s="342">
        <v>4026</v>
      </c>
      <c r="L13" s="343">
        <v>37.092316196793803</v>
      </c>
      <c r="M13" s="342">
        <v>3889</v>
      </c>
      <c r="N13" s="343">
        <v>96.597118728266267</v>
      </c>
      <c r="O13" s="342"/>
      <c r="P13" s="342">
        <v>4130</v>
      </c>
      <c r="Q13" s="343">
        <v>38.05048829924452</v>
      </c>
      <c r="R13" s="342">
        <v>3938</v>
      </c>
      <c r="S13" s="343">
        <v>95.351089588377718</v>
      </c>
    </row>
    <row r="14" spans="1:21" s="276" customFormat="1" ht="18" customHeight="1" x14ac:dyDescent="0.2">
      <c r="A14" s="319"/>
      <c r="B14" s="332" t="s">
        <v>41</v>
      </c>
      <c r="C14" s="342">
        <f t="shared" si="0"/>
        <v>19035</v>
      </c>
      <c r="D14" s="343">
        <f t="shared" si="1"/>
        <v>3.6814407807323422</v>
      </c>
      <c r="E14" s="339"/>
      <c r="F14" s="342">
        <v>4061</v>
      </c>
      <c r="G14" s="343">
        <v>21.334384029419489</v>
      </c>
      <c r="H14" s="342">
        <v>2291</v>
      </c>
      <c r="I14" s="343">
        <v>56.414676188131011</v>
      </c>
      <c r="J14" s="342"/>
      <c r="K14" s="342">
        <v>6566</v>
      </c>
      <c r="L14" s="343">
        <v>34.494352508536906</v>
      </c>
      <c r="M14" s="342">
        <v>3111</v>
      </c>
      <c r="N14" s="343">
        <v>47.380444715199509</v>
      </c>
      <c r="O14" s="342"/>
      <c r="P14" s="342">
        <v>8408</v>
      </c>
      <c r="Q14" s="343">
        <v>44.171263462043605</v>
      </c>
      <c r="R14" s="342">
        <v>2548</v>
      </c>
      <c r="S14" s="343">
        <v>30.304471931493815</v>
      </c>
    </row>
    <row r="15" spans="1:21" s="276" customFormat="1" ht="18" customHeight="1" x14ac:dyDescent="0.2">
      <c r="A15" s="319"/>
      <c r="B15" s="332" t="s">
        <v>9</v>
      </c>
      <c r="C15" s="342">
        <f t="shared" si="0"/>
        <v>13744</v>
      </c>
      <c r="D15" s="343">
        <f t="shared" si="1"/>
        <v>2.6581414284415716</v>
      </c>
      <c r="E15" s="339"/>
      <c r="F15" s="342">
        <v>4682</v>
      </c>
      <c r="G15" s="343">
        <v>34.065774155995342</v>
      </c>
      <c r="H15" s="342">
        <v>4173</v>
      </c>
      <c r="I15" s="343">
        <v>89.128577530969665</v>
      </c>
      <c r="J15" s="342"/>
      <c r="K15" s="342">
        <v>5173</v>
      </c>
      <c r="L15" s="343">
        <v>37.638242142025611</v>
      </c>
      <c r="M15" s="342">
        <v>4642</v>
      </c>
      <c r="N15" s="343">
        <v>89.735163348153876</v>
      </c>
      <c r="O15" s="342"/>
      <c r="P15" s="342">
        <v>3889</v>
      </c>
      <c r="Q15" s="343">
        <v>28.295983701979043</v>
      </c>
      <c r="R15" s="342">
        <v>3535</v>
      </c>
      <c r="S15" s="343">
        <v>90.897402931344814</v>
      </c>
    </row>
    <row r="16" spans="1:21" s="276" customFormat="1" ht="18" customHeight="1" x14ac:dyDescent="0.2">
      <c r="A16" s="319"/>
      <c r="B16" s="332" t="s">
        <v>8</v>
      </c>
      <c r="C16" s="342">
        <f t="shared" si="0"/>
        <v>9005</v>
      </c>
      <c r="D16" s="343">
        <f t="shared" si="1"/>
        <v>1.7416009577354741</v>
      </c>
      <c r="E16" s="339"/>
      <c r="F16" s="342">
        <v>2555</v>
      </c>
      <c r="G16" s="343">
        <v>28.373126041088288</v>
      </c>
      <c r="H16" s="342">
        <v>2238</v>
      </c>
      <c r="I16" s="343">
        <v>87.592954990215262</v>
      </c>
      <c r="J16" s="342"/>
      <c r="K16" s="342">
        <v>3547</v>
      </c>
      <c r="L16" s="343">
        <v>39.38922820655192</v>
      </c>
      <c r="M16" s="342">
        <v>2767</v>
      </c>
      <c r="N16" s="343">
        <v>78.00958556526642</v>
      </c>
      <c r="O16" s="342"/>
      <c r="P16" s="342">
        <v>2903</v>
      </c>
      <c r="Q16" s="343">
        <v>32.237645752359803</v>
      </c>
      <c r="R16" s="342">
        <v>2194</v>
      </c>
      <c r="S16" s="343">
        <v>75.576989321391665</v>
      </c>
    </row>
    <row r="17" spans="1:19" s="276" customFormat="1" ht="18" customHeight="1" x14ac:dyDescent="0.2">
      <c r="A17" s="319"/>
      <c r="B17" s="332" t="s">
        <v>7</v>
      </c>
      <c r="C17" s="342">
        <f t="shared" si="0"/>
        <v>31152</v>
      </c>
      <c r="D17" s="343">
        <f t="shared" si="1"/>
        <v>6.02491427377851</v>
      </c>
      <c r="E17" s="339"/>
      <c r="F17" s="342">
        <v>9015</v>
      </c>
      <c r="G17" s="343">
        <v>28.938751926040062</v>
      </c>
      <c r="H17" s="342">
        <v>6584</v>
      </c>
      <c r="I17" s="343">
        <v>73.03383250138657</v>
      </c>
      <c r="J17" s="342"/>
      <c r="K17" s="342">
        <v>11522</v>
      </c>
      <c r="L17" s="343">
        <v>36.986389316897792</v>
      </c>
      <c r="M17" s="342">
        <v>8259</v>
      </c>
      <c r="N17" s="343">
        <v>71.680263843082798</v>
      </c>
      <c r="O17" s="342"/>
      <c r="P17" s="342">
        <v>10615</v>
      </c>
      <c r="Q17" s="343">
        <v>34.074858757062145</v>
      </c>
      <c r="R17" s="342">
        <v>7664</v>
      </c>
      <c r="S17" s="343">
        <v>72.199717381064531</v>
      </c>
    </row>
    <row r="18" spans="1:19" s="276" customFormat="1" ht="18" customHeight="1" x14ac:dyDescent="0.2">
      <c r="A18" s="319"/>
      <c r="B18" s="332" t="s">
        <v>43</v>
      </c>
      <c r="C18" s="342">
        <f t="shared" si="0"/>
        <v>15254</v>
      </c>
      <c r="D18" s="343">
        <f t="shared" si="1"/>
        <v>2.9501811226315291</v>
      </c>
      <c r="E18" s="339"/>
      <c r="F18" s="342">
        <v>7121</v>
      </c>
      <c r="G18" s="343">
        <v>46.682837288580039</v>
      </c>
      <c r="H18" s="342">
        <v>4118</v>
      </c>
      <c r="I18" s="343">
        <v>57.828956607218082</v>
      </c>
      <c r="J18" s="342"/>
      <c r="K18" s="342">
        <v>6273</v>
      </c>
      <c r="L18" s="343">
        <v>41.123639701062018</v>
      </c>
      <c r="M18" s="342">
        <v>4368</v>
      </c>
      <c r="N18" s="343">
        <v>69.631755141080816</v>
      </c>
      <c r="O18" s="342"/>
      <c r="P18" s="342">
        <v>1860</v>
      </c>
      <c r="Q18" s="343">
        <v>12.193523010357939</v>
      </c>
      <c r="R18" s="342">
        <v>1365</v>
      </c>
      <c r="S18" s="343">
        <v>73.387096774193552</v>
      </c>
    </row>
    <row r="19" spans="1:19" s="276" customFormat="1" ht="18" customHeight="1" x14ac:dyDescent="0.2">
      <c r="A19" s="319"/>
      <c r="B19" s="332" t="s">
        <v>44</v>
      </c>
      <c r="C19" s="342">
        <f t="shared" si="0"/>
        <v>97045</v>
      </c>
      <c r="D19" s="343">
        <f t="shared" si="1"/>
        <v>18.768868955406891</v>
      </c>
      <c r="E19" s="339"/>
      <c r="F19" s="342">
        <v>18702</v>
      </c>
      <c r="G19" s="343">
        <v>19.27147199752692</v>
      </c>
      <c r="H19" s="342">
        <v>12812</v>
      </c>
      <c r="I19" s="343">
        <v>68.506042134531071</v>
      </c>
      <c r="J19" s="342"/>
      <c r="K19" s="342">
        <v>38802</v>
      </c>
      <c r="L19" s="343">
        <v>39.983512803338655</v>
      </c>
      <c r="M19" s="342">
        <v>28726</v>
      </c>
      <c r="N19" s="343">
        <v>74.032266378021745</v>
      </c>
      <c r="O19" s="342"/>
      <c r="P19" s="342">
        <v>39541</v>
      </c>
      <c r="Q19" s="343">
        <v>40.745015199134421</v>
      </c>
      <c r="R19" s="342">
        <v>35721</v>
      </c>
      <c r="S19" s="343">
        <v>90.339141650438776</v>
      </c>
    </row>
    <row r="20" spans="1:19" s="276" customFormat="1" ht="18" customHeight="1" x14ac:dyDescent="0.2">
      <c r="A20" s="319"/>
      <c r="B20" s="332" t="s">
        <v>6</v>
      </c>
      <c r="C20" s="342">
        <f t="shared" si="0"/>
        <v>91232</v>
      </c>
      <c r="D20" s="343">
        <f t="shared" si="1"/>
        <v>17.64461283466105</v>
      </c>
      <c r="E20" s="339"/>
      <c r="F20" s="342">
        <v>26264</v>
      </c>
      <c r="G20" s="343">
        <v>28.788144510698</v>
      </c>
      <c r="H20" s="342">
        <v>18450</v>
      </c>
      <c r="I20" s="343">
        <v>70.248248553152607</v>
      </c>
      <c r="J20" s="342"/>
      <c r="K20" s="342">
        <v>33497</v>
      </c>
      <c r="L20" s="343">
        <v>36.716283760084181</v>
      </c>
      <c r="M20" s="342">
        <v>23030</v>
      </c>
      <c r="N20" s="343">
        <v>68.752425590351379</v>
      </c>
      <c r="O20" s="342"/>
      <c r="P20" s="342">
        <v>31471</v>
      </c>
      <c r="Q20" s="343">
        <v>34.495571729217815</v>
      </c>
      <c r="R20" s="342">
        <v>22020</v>
      </c>
      <c r="S20" s="343">
        <v>69.969177973372311</v>
      </c>
    </row>
    <row r="21" spans="1:19" s="276" customFormat="1" ht="18" customHeight="1" x14ac:dyDescent="0.2">
      <c r="A21" s="319"/>
      <c r="B21" s="332" t="s">
        <v>5</v>
      </c>
      <c r="C21" s="342">
        <f t="shared" si="0"/>
        <v>6328</v>
      </c>
      <c r="D21" s="343">
        <f t="shared" si="1"/>
        <v>1.2238590628040065</v>
      </c>
      <c r="E21" s="339"/>
      <c r="F21" s="342">
        <v>1947</v>
      </c>
      <c r="G21" s="343">
        <v>30.768015170670036</v>
      </c>
      <c r="H21" s="342">
        <v>1714</v>
      </c>
      <c r="I21" s="343">
        <v>88.032871083718547</v>
      </c>
      <c r="J21" s="342"/>
      <c r="K21" s="342">
        <v>2551</v>
      </c>
      <c r="L21" s="343">
        <v>40.312895069532239</v>
      </c>
      <c r="M21" s="342">
        <v>2350</v>
      </c>
      <c r="N21" s="343">
        <v>92.120736965895716</v>
      </c>
      <c r="O21" s="342"/>
      <c r="P21" s="342">
        <v>1830</v>
      </c>
      <c r="Q21" s="343">
        <v>28.919089759797721</v>
      </c>
      <c r="R21" s="342">
        <v>1716</v>
      </c>
      <c r="S21" s="343">
        <v>93.770491803278688</v>
      </c>
    </row>
    <row r="22" spans="1:19" s="276" customFormat="1" ht="18" customHeight="1" x14ac:dyDescent="0.2">
      <c r="A22" s="319"/>
      <c r="B22" s="332" t="s">
        <v>38</v>
      </c>
      <c r="C22" s="342">
        <f t="shared" si="0"/>
        <v>15849</v>
      </c>
      <c r="D22" s="343">
        <f t="shared" si="1"/>
        <v>3.0652563663686316</v>
      </c>
      <c r="E22" s="339"/>
      <c r="F22" s="342">
        <v>4914</v>
      </c>
      <c r="G22" s="343">
        <v>31.005110732538334</v>
      </c>
      <c r="H22" s="342">
        <v>4710</v>
      </c>
      <c r="I22" s="343">
        <v>95.848595848595849</v>
      </c>
      <c r="J22" s="342"/>
      <c r="K22" s="342">
        <v>5812</v>
      </c>
      <c r="L22" s="343">
        <v>36.671083349107199</v>
      </c>
      <c r="M22" s="342">
        <v>5601</v>
      </c>
      <c r="N22" s="343">
        <v>96.369580178940126</v>
      </c>
      <c r="O22" s="342"/>
      <c r="P22" s="342">
        <v>5123</v>
      </c>
      <c r="Q22" s="343">
        <v>32.323805918354473</v>
      </c>
      <c r="R22" s="342">
        <v>4952</v>
      </c>
      <c r="S22" s="343">
        <v>96.662112043724377</v>
      </c>
    </row>
    <row r="23" spans="1:19" s="276" customFormat="1" ht="18" customHeight="1" x14ac:dyDescent="0.2">
      <c r="A23" s="319"/>
      <c r="B23" s="332" t="s">
        <v>45</v>
      </c>
      <c r="C23" s="342">
        <f t="shared" si="0"/>
        <v>41656</v>
      </c>
      <c r="D23" s="343">
        <f t="shared" si="1"/>
        <v>8.0564274842230876</v>
      </c>
      <c r="E23" s="339"/>
      <c r="F23" s="342">
        <v>14247</v>
      </c>
      <c r="G23" s="343">
        <v>34.201555598233149</v>
      </c>
      <c r="H23" s="342">
        <v>10252</v>
      </c>
      <c r="I23" s="343">
        <v>71.959008914157366</v>
      </c>
      <c r="J23" s="342"/>
      <c r="K23" s="342">
        <v>16719</v>
      </c>
      <c r="L23" s="343">
        <v>40.135874783944693</v>
      </c>
      <c r="M23" s="342">
        <v>12133</v>
      </c>
      <c r="N23" s="343">
        <v>72.570129792451695</v>
      </c>
      <c r="O23" s="342"/>
      <c r="P23" s="342">
        <v>10690</v>
      </c>
      <c r="Q23" s="343">
        <v>25.662569617822161</v>
      </c>
      <c r="R23" s="342">
        <v>8290</v>
      </c>
      <c r="S23" s="343">
        <v>77.549111318989702</v>
      </c>
    </row>
    <row r="24" spans="1:19" s="276" customFormat="1" ht="18" customHeight="1" x14ac:dyDescent="0.2">
      <c r="A24" s="319">
        <v>47094</v>
      </c>
      <c r="B24" s="332" t="s">
        <v>46</v>
      </c>
      <c r="C24" s="342">
        <f t="shared" si="0"/>
        <v>23091</v>
      </c>
      <c r="D24" s="343">
        <f t="shared" si="1"/>
        <v>4.4658864758545063</v>
      </c>
      <c r="E24" s="339"/>
      <c r="F24" s="342">
        <v>7593</v>
      </c>
      <c r="G24" s="343">
        <v>32.8829414057425</v>
      </c>
      <c r="H24" s="342">
        <v>6326</v>
      </c>
      <c r="I24" s="343">
        <v>83.313578295798763</v>
      </c>
      <c r="J24" s="342"/>
      <c r="K24" s="342">
        <v>9164</v>
      </c>
      <c r="L24" s="343">
        <v>39.686457927330991</v>
      </c>
      <c r="M24" s="342">
        <v>7495</v>
      </c>
      <c r="N24" s="343">
        <v>81.787429070274982</v>
      </c>
      <c r="O24" s="342"/>
      <c r="P24" s="342">
        <v>6334</v>
      </c>
      <c r="Q24" s="343">
        <v>27.430600666926509</v>
      </c>
      <c r="R24" s="342">
        <v>5298</v>
      </c>
      <c r="S24" s="343">
        <v>83.643826965582562</v>
      </c>
    </row>
    <row r="25" spans="1:19" s="276" customFormat="1" ht="18" customHeight="1" x14ac:dyDescent="0.2">
      <c r="B25" s="332" t="s">
        <v>47</v>
      </c>
      <c r="C25" s="342">
        <f t="shared" si="0"/>
        <v>9410</v>
      </c>
      <c r="D25" s="343">
        <f t="shared" si="1"/>
        <v>1.8199294849850982</v>
      </c>
      <c r="E25" s="339"/>
      <c r="F25" s="342">
        <v>1551</v>
      </c>
      <c r="G25" s="343">
        <v>16.482465462274178</v>
      </c>
      <c r="H25" s="342">
        <v>1156</v>
      </c>
      <c r="I25" s="343">
        <v>74.532559638942615</v>
      </c>
      <c r="J25" s="342"/>
      <c r="K25" s="342">
        <v>3111</v>
      </c>
      <c r="L25" s="343">
        <v>33.0605738575983</v>
      </c>
      <c r="M25" s="342">
        <v>2079</v>
      </c>
      <c r="N25" s="343">
        <v>66.827386692381879</v>
      </c>
      <c r="O25" s="342"/>
      <c r="P25" s="342">
        <v>4748</v>
      </c>
      <c r="Q25" s="343">
        <v>50.45696068012753</v>
      </c>
      <c r="R25" s="342">
        <v>2981</v>
      </c>
      <c r="S25" s="343">
        <v>62.784330244313388</v>
      </c>
    </row>
    <row r="26" spans="1:19" s="276" customFormat="1" ht="18" customHeight="1" x14ac:dyDescent="0.2">
      <c r="B26" s="332" t="s">
        <v>48</v>
      </c>
      <c r="C26" s="342">
        <f t="shared" si="0"/>
        <v>33761</v>
      </c>
      <c r="D26" s="343">
        <f t="shared" si="1"/>
        <v>6.52950471228288</v>
      </c>
      <c r="E26" s="339"/>
      <c r="F26" s="342">
        <v>7281</v>
      </c>
      <c r="G26" s="343">
        <v>21.566304315630461</v>
      </c>
      <c r="H26" s="342">
        <v>4123</v>
      </c>
      <c r="I26" s="343">
        <v>56.626836972943273</v>
      </c>
      <c r="J26" s="342"/>
      <c r="K26" s="342">
        <v>12045</v>
      </c>
      <c r="L26" s="343">
        <v>35.67726074464619</v>
      </c>
      <c r="M26" s="342">
        <v>6733</v>
      </c>
      <c r="N26" s="343">
        <v>55.898713158987135</v>
      </c>
      <c r="O26" s="342"/>
      <c r="P26" s="342">
        <v>14435</v>
      </c>
      <c r="Q26" s="343">
        <v>42.756434939723349</v>
      </c>
      <c r="R26" s="342">
        <v>9237</v>
      </c>
      <c r="S26" s="343">
        <v>63.990301350883271</v>
      </c>
    </row>
    <row r="27" spans="1:19" s="276" customFormat="1" ht="18" customHeight="1" x14ac:dyDescent="0.2">
      <c r="B27" s="332" t="s">
        <v>49</v>
      </c>
      <c r="C27" s="342">
        <f t="shared" si="0"/>
        <v>1292</v>
      </c>
      <c r="D27" s="343">
        <f t="shared" si="1"/>
        <v>0.24987767211485087</v>
      </c>
      <c r="E27" s="339"/>
      <c r="F27" s="342">
        <v>546</v>
      </c>
      <c r="G27" s="343">
        <v>42.260061919504643</v>
      </c>
      <c r="H27" s="342">
        <v>221</v>
      </c>
      <c r="I27" s="343">
        <v>40.476190476190474</v>
      </c>
      <c r="J27" s="342"/>
      <c r="K27" s="342">
        <v>741</v>
      </c>
      <c r="L27" s="343">
        <v>57.352941176470587</v>
      </c>
      <c r="M27" s="342">
        <v>299</v>
      </c>
      <c r="N27" s="343">
        <v>40.350877192982452</v>
      </c>
      <c r="O27" s="342"/>
      <c r="P27" s="342">
        <v>5</v>
      </c>
      <c r="Q27" s="343">
        <v>0.38699690402476783</v>
      </c>
      <c r="R27" s="342">
        <v>3</v>
      </c>
      <c r="S27" s="343">
        <v>60</v>
      </c>
    </row>
    <row r="28" spans="1:19" s="276" customFormat="1" ht="18" customHeight="1" x14ac:dyDescent="0.2">
      <c r="B28" s="337" t="s">
        <v>4</v>
      </c>
      <c r="C28" s="344">
        <f t="shared" si="0"/>
        <v>1625</v>
      </c>
      <c r="D28" s="345">
        <f t="shared" si="1"/>
        <v>0.31428112785343087</v>
      </c>
      <c r="E28" s="339"/>
      <c r="F28" s="344">
        <v>632</v>
      </c>
      <c r="G28" s="345">
        <v>38.892307692307696</v>
      </c>
      <c r="H28" s="344">
        <v>604</v>
      </c>
      <c r="I28" s="345">
        <v>95.569620253164558</v>
      </c>
      <c r="J28" s="342"/>
      <c r="K28" s="344">
        <v>638</v>
      </c>
      <c r="L28" s="345">
        <v>39.261538461538457</v>
      </c>
      <c r="M28" s="344">
        <v>613</v>
      </c>
      <c r="N28" s="345">
        <v>96.081504702194351</v>
      </c>
      <c r="O28" s="342"/>
      <c r="P28" s="344">
        <v>355</v>
      </c>
      <c r="Q28" s="345">
        <v>21.846153846153847</v>
      </c>
      <c r="R28" s="344">
        <v>334</v>
      </c>
      <c r="S28" s="345">
        <v>94.08450704225352</v>
      </c>
    </row>
    <row r="29" spans="1:19" s="213" customFormat="1" ht="18" customHeight="1" x14ac:dyDescent="0.2">
      <c r="B29" s="333" t="s">
        <v>3</v>
      </c>
      <c r="C29" s="334">
        <f>SUM(C11:C28)</f>
        <v>517053</v>
      </c>
      <c r="D29" s="335">
        <f t="shared" si="1"/>
        <v>100</v>
      </c>
      <c r="E29" s="350"/>
      <c r="F29" s="334">
        <f>SUM(F11:F28)</f>
        <v>144614</v>
      </c>
      <c r="G29" s="335">
        <f t="shared" ref="G29" si="2">F29/$C29*100</f>
        <v>27.968892937474493</v>
      </c>
      <c r="H29" s="334">
        <f>SUM(H11:H28)</f>
        <v>107643</v>
      </c>
      <c r="I29" s="335">
        <f t="shared" ref="I29" si="3">H29/F29*100</f>
        <v>74.434702034381189</v>
      </c>
      <c r="J29" s="353"/>
      <c r="K29" s="334">
        <f>SUM(K11:K28)</f>
        <v>204348</v>
      </c>
      <c r="L29" s="335">
        <f t="shared" ref="L29" si="4">K29/$C29*100</f>
        <v>39.521673793595632</v>
      </c>
      <c r="M29" s="334">
        <f>SUM(M11:M28)</f>
        <v>152102</v>
      </c>
      <c r="N29" s="335">
        <f t="shared" ref="N29" si="5">M29/K29*100</f>
        <v>74.432830269931685</v>
      </c>
      <c r="O29" s="353"/>
      <c r="P29" s="334">
        <f>SUM(P11:P28)</f>
        <v>168091</v>
      </c>
      <c r="Q29" s="354">
        <f t="shared" ref="Q29" si="6">P29/$C29*100</f>
        <v>32.509433268929875</v>
      </c>
      <c r="R29" s="334">
        <f>SUM(R11:R28)</f>
        <v>131084</v>
      </c>
      <c r="S29" s="354">
        <f t="shared" ref="S29" si="7">R29/P29*100</f>
        <v>77.983949170389849</v>
      </c>
    </row>
    <row r="30" spans="1:19" s="257" customFormat="1" ht="6.75" customHeight="1" x14ac:dyDescent="0.2">
      <c r="B30" s="1160"/>
      <c r="C30" s="1160"/>
      <c r="D30" s="1160"/>
      <c r="E30" s="294"/>
    </row>
    <row r="31" spans="1:19" ht="25.5" customHeight="1" x14ac:dyDescent="0.2">
      <c r="B31" s="1161"/>
      <c r="C31" s="1161"/>
      <c r="D31" s="1161"/>
      <c r="E31" s="1161"/>
      <c r="F31" s="1161"/>
      <c r="G31" s="1161"/>
      <c r="H31" s="1161"/>
      <c r="I31" s="1161"/>
      <c r="J31" s="1161"/>
      <c r="K31" s="1161"/>
      <c r="L31" s="1161"/>
      <c r="M31" s="1161"/>
      <c r="N31" s="1161"/>
      <c r="O31" s="1161"/>
      <c r="P31" s="1161"/>
      <c r="Q31" s="1161"/>
    </row>
    <row r="32" spans="1:19" x14ac:dyDescent="0.2">
      <c r="B32" s="320"/>
      <c r="K32" s="320"/>
    </row>
  </sheetData>
  <mergeCells count="17">
    <mergeCell ref="R8:S8"/>
    <mergeCell ref="B4:S4"/>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U33"/>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0.140625" style="265" customWidth="1"/>
    <col min="4" max="4" width="8.140625" style="265" customWidth="1"/>
    <col min="5" max="5" width="0.85546875" style="265" customWidth="1"/>
    <col min="6" max="6" width="10" style="265" customWidth="1"/>
    <col min="7" max="7" width="7.140625" style="265" customWidth="1"/>
    <col min="8" max="9" width="8" style="265" customWidth="1"/>
    <col min="10" max="10" width="0.7109375" style="265" customWidth="1"/>
    <col min="11" max="11" width="10.140625" style="265" customWidth="1"/>
    <col min="12" max="14" width="8" style="265" customWidth="1"/>
    <col min="15" max="15" width="0.5703125" style="265" customWidth="1"/>
    <col min="16" max="16" width="9" style="265" customWidth="1"/>
    <col min="17" max="17" width="7.42578125" style="265" customWidth="1"/>
    <col min="18" max="18" width="8" style="265" customWidth="1"/>
    <col min="19" max="19" width="8.85546875" style="265" customWidth="1"/>
    <col min="20" max="20" width="7.5703125" style="265" customWidth="1"/>
    <col min="21" max="21" width="8.28515625" style="265" customWidth="1"/>
    <col min="22" max="22" width="8.85546875" style="265" customWidth="1"/>
    <col min="23" max="16384" width="11.42578125" style="265"/>
  </cols>
  <sheetData>
    <row r="1" spans="1:21" ht="9.75" customHeight="1" x14ac:dyDescent="0.2">
      <c r="B1" s="265" t="s">
        <v>68</v>
      </c>
    </row>
    <row r="2" spans="1:21" s="206" customFormat="1" ht="49.5" customHeight="1" x14ac:dyDescent="0.2">
      <c r="B2" s="1054"/>
      <c r="C2" s="1054"/>
      <c r="D2" s="1054"/>
      <c r="E2" s="207"/>
      <c r="F2" s="1141"/>
      <c r="G2" s="1141"/>
      <c r="H2" s="1141"/>
      <c r="I2" s="1141"/>
      <c r="J2" s="1141"/>
      <c r="K2" s="1141"/>
      <c r="L2" s="1141"/>
      <c r="M2" s="1141"/>
      <c r="N2" s="1141"/>
      <c r="O2" s="1141"/>
      <c r="P2" s="1141"/>
      <c r="Q2" s="1141"/>
      <c r="S2" s="207"/>
    </row>
    <row r="3" spans="1:21" s="206" customFormat="1" ht="3" customHeight="1" x14ac:dyDescent="0.2">
      <c r="B3" s="207"/>
      <c r="C3" s="207"/>
      <c r="D3" s="207"/>
      <c r="E3" s="207"/>
      <c r="K3" s="207"/>
      <c r="P3" s="207"/>
      <c r="S3" s="207"/>
    </row>
    <row r="4" spans="1:21" s="209" customFormat="1" ht="15" customHeight="1" x14ac:dyDescent="0.2">
      <c r="B4" s="1155" t="s">
        <v>443</v>
      </c>
      <c r="C4" s="1155"/>
      <c r="D4" s="1155"/>
      <c r="E4" s="1155"/>
      <c r="F4" s="1155"/>
      <c r="G4" s="1155"/>
      <c r="H4" s="1155"/>
      <c r="I4" s="1155"/>
      <c r="J4" s="1155"/>
      <c r="K4" s="1155"/>
      <c r="L4" s="1155"/>
      <c r="M4" s="1155"/>
      <c r="N4" s="1155"/>
      <c r="O4" s="1155"/>
      <c r="P4" s="1155"/>
      <c r="Q4" s="1155"/>
      <c r="R4" s="1155"/>
      <c r="S4" s="1155"/>
      <c r="T4" s="315"/>
    </row>
    <row r="5" spans="1:21" s="316" customFormat="1" ht="15" customHeight="1" x14ac:dyDescent="0.2">
      <c r="B5" s="1142" t="str">
        <f>porsaad!B6</f>
        <v>Situación a 31 de diciembre de 2022</v>
      </c>
      <c r="C5" s="1142"/>
      <c r="D5" s="1142"/>
      <c r="E5" s="1142"/>
      <c r="F5" s="1142"/>
      <c r="G5" s="1142"/>
      <c r="H5" s="1142"/>
      <c r="I5" s="1142"/>
      <c r="J5" s="1142"/>
      <c r="K5" s="1142"/>
      <c r="L5" s="1142"/>
      <c r="M5" s="1142"/>
      <c r="N5" s="1142"/>
      <c r="O5" s="1142"/>
      <c r="P5" s="1142"/>
      <c r="Q5" s="1142"/>
      <c r="R5" s="1142"/>
      <c r="S5" s="1142"/>
      <c r="T5" s="317"/>
      <c r="U5" s="91"/>
    </row>
    <row r="6" spans="1:21" s="209" customFormat="1" ht="4.5" customHeight="1" x14ac:dyDescent="0.2"/>
    <row r="7" spans="1:21" s="212" customFormat="1" ht="15" customHeight="1" x14ac:dyDescent="0.2">
      <c r="A7" s="213"/>
      <c r="B7" s="1143" t="s">
        <v>15</v>
      </c>
      <c r="C7" s="1146" t="s">
        <v>68</v>
      </c>
      <c r="D7" s="1147"/>
      <c r="E7" s="348"/>
      <c r="F7" s="1162" t="s">
        <v>34</v>
      </c>
      <c r="G7" s="1163"/>
      <c r="H7" s="1163"/>
      <c r="I7" s="1164"/>
      <c r="J7" s="352"/>
      <c r="K7" s="1162" t="s">
        <v>52</v>
      </c>
      <c r="L7" s="1163"/>
      <c r="M7" s="1163"/>
      <c r="N7" s="1164"/>
      <c r="O7" s="352"/>
      <c r="P7" s="1162" t="s">
        <v>53</v>
      </c>
      <c r="Q7" s="1163"/>
      <c r="R7" s="1163"/>
      <c r="S7" s="1164"/>
    </row>
    <row r="8" spans="1:21" s="212" customFormat="1" ht="37.5" customHeight="1" x14ac:dyDescent="0.2">
      <c r="A8" s="213"/>
      <c r="B8" s="1144"/>
      <c r="C8" s="1148"/>
      <c r="D8" s="1149"/>
      <c r="E8" s="348"/>
      <c r="F8" s="1165" t="s">
        <v>75</v>
      </c>
      <c r="G8" s="1166"/>
      <c r="H8" s="1167" t="s">
        <v>298</v>
      </c>
      <c r="I8" s="1168"/>
      <c r="J8" s="330"/>
      <c r="K8" s="1165" t="s">
        <v>75</v>
      </c>
      <c r="L8" s="1166"/>
      <c r="M8" s="1167" t="s">
        <v>298</v>
      </c>
      <c r="N8" s="1168"/>
      <c r="O8" s="330"/>
      <c r="P8" s="1165" t="s">
        <v>75</v>
      </c>
      <c r="Q8" s="1166"/>
      <c r="R8" s="1167" t="s">
        <v>298</v>
      </c>
      <c r="S8" s="1168"/>
    </row>
    <row r="9" spans="1:21" s="217" customFormat="1" ht="29.25" customHeight="1" x14ac:dyDescent="0.2">
      <c r="A9" s="318"/>
      <c r="B9" s="1145"/>
      <c r="C9" s="323" t="s">
        <v>12</v>
      </c>
      <c r="D9" s="325" t="s">
        <v>13</v>
      </c>
      <c r="E9" s="349"/>
      <c r="F9" s="347" t="s">
        <v>12</v>
      </c>
      <c r="G9" s="325" t="s">
        <v>77</v>
      </c>
      <c r="H9" s="323" t="s">
        <v>12</v>
      </c>
      <c r="I9" s="324" t="s">
        <v>138</v>
      </c>
      <c r="J9" s="322"/>
      <c r="K9" s="323" t="s">
        <v>12</v>
      </c>
      <c r="L9" s="325" t="s">
        <v>77</v>
      </c>
      <c r="M9" s="323" t="s">
        <v>12</v>
      </c>
      <c r="N9" s="324" t="s">
        <v>138</v>
      </c>
      <c r="O9" s="322"/>
      <c r="P9" s="323" t="s">
        <v>12</v>
      </c>
      <c r="Q9" s="325" t="s">
        <v>77</v>
      </c>
      <c r="R9" s="323" t="s">
        <v>12</v>
      </c>
      <c r="S9" s="324" t="s">
        <v>138</v>
      </c>
    </row>
    <row r="10" spans="1:21" s="217" customFormat="1" ht="6" customHeight="1" x14ac:dyDescent="0.2">
      <c r="A10" s="318"/>
      <c r="B10" s="321"/>
      <c r="C10" s="322"/>
      <c r="D10" s="322"/>
      <c r="E10" s="322"/>
      <c r="F10" s="322"/>
      <c r="G10" s="322"/>
      <c r="H10" s="322"/>
      <c r="I10" s="322"/>
      <c r="J10" s="322"/>
      <c r="K10" s="322"/>
      <c r="L10" s="322"/>
      <c r="M10" s="322"/>
      <c r="N10" s="322"/>
      <c r="O10" s="322"/>
      <c r="P10" s="322"/>
      <c r="Q10" s="322"/>
    </row>
    <row r="11" spans="1:21" s="276" customFormat="1" ht="18" customHeight="1" x14ac:dyDescent="0.2">
      <c r="A11" s="319"/>
      <c r="B11" s="331" t="s">
        <v>11</v>
      </c>
      <c r="C11" s="336">
        <f>F11+K11+P11</f>
        <v>12</v>
      </c>
      <c r="D11" s="341">
        <f>C11/C$29*100</f>
        <v>0.13264065436056152</v>
      </c>
      <c r="E11" s="339"/>
      <c r="F11" s="336">
        <v>8</v>
      </c>
      <c r="G11" s="341">
        <v>66.666666666666657</v>
      </c>
      <c r="H11" s="336">
        <v>7</v>
      </c>
      <c r="I11" s="341">
        <v>87.5</v>
      </c>
      <c r="J11" s="342"/>
      <c r="K11" s="336">
        <v>4</v>
      </c>
      <c r="L11" s="341">
        <v>33.333333333333329</v>
      </c>
      <c r="M11" s="336">
        <v>4</v>
      </c>
      <c r="N11" s="341">
        <v>100</v>
      </c>
      <c r="O11" s="342"/>
      <c r="P11" s="336">
        <v>0</v>
      </c>
      <c r="Q11" s="341">
        <v>0</v>
      </c>
      <c r="R11" s="336">
        <v>0</v>
      </c>
      <c r="S11" s="341" t="s">
        <v>376</v>
      </c>
    </row>
    <row r="12" spans="1:21" s="276" customFormat="1" ht="18" customHeight="1" x14ac:dyDescent="0.2">
      <c r="A12" s="319"/>
      <c r="B12" s="332" t="s">
        <v>10</v>
      </c>
      <c r="C12" s="342">
        <f t="shared" ref="C12:C28" si="0">F12+K12+P12</f>
        <v>0</v>
      </c>
      <c r="D12" s="343">
        <f t="shared" ref="D12:D29" si="1">C12/C$29*100</f>
        <v>0</v>
      </c>
      <c r="E12" s="339"/>
      <c r="F12" s="342">
        <v>0</v>
      </c>
      <c r="G12" s="343" t="s">
        <v>376</v>
      </c>
      <c r="H12" s="342">
        <v>0</v>
      </c>
      <c r="I12" s="343" t="s">
        <v>376</v>
      </c>
      <c r="J12" s="342"/>
      <c r="K12" s="342">
        <v>0</v>
      </c>
      <c r="L12" s="343" t="s">
        <v>376</v>
      </c>
      <c r="M12" s="342">
        <v>0</v>
      </c>
      <c r="N12" s="343" t="s">
        <v>376</v>
      </c>
      <c r="O12" s="342"/>
      <c r="P12" s="342">
        <v>0</v>
      </c>
      <c r="Q12" s="343" t="s">
        <v>376</v>
      </c>
      <c r="R12" s="342">
        <v>0</v>
      </c>
      <c r="S12" s="343" t="s">
        <v>376</v>
      </c>
    </row>
    <row r="13" spans="1:21" s="276" customFormat="1" ht="18" customHeight="1" x14ac:dyDescent="0.2">
      <c r="A13" s="319"/>
      <c r="B13" s="332" t="s">
        <v>40</v>
      </c>
      <c r="C13" s="342">
        <f t="shared" si="0"/>
        <v>13</v>
      </c>
      <c r="D13" s="343">
        <f t="shared" si="1"/>
        <v>0.14369404222394164</v>
      </c>
      <c r="E13" s="339"/>
      <c r="F13" s="342">
        <v>4</v>
      </c>
      <c r="G13" s="343">
        <v>30.76923076923077</v>
      </c>
      <c r="H13" s="342">
        <v>4</v>
      </c>
      <c r="I13" s="343">
        <v>100</v>
      </c>
      <c r="J13" s="342"/>
      <c r="K13" s="342">
        <v>4</v>
      </c>
      <c r="L13" s="343">
        <v>30.76923076923077</v>
      </c>
      <c r="M13" s="342">
        <v>4</v>
      </c>
      <c r="N13" s="343">
        <v>100</v>
      </c>
      <c r="O13" s="342"/>
      <c r="P13" s="342">
        <v>5</v>
      </c>
      <c r="Q13" s="343">
        <v>38.461538461538467</v>
      </c>
      <c r="R13" s="342">
        <v>5</v>
      </c>
      <c r="S13" s="343">
        <v>100</v>
      </c>
    </row>
    <row r="14" spans="1:21" s="276" customFormat="1" ht="18" customHeight="1" x14ac:dyDescent="0.2">
      <c r="A14" s="319"/>
      <c r="B14" s="332" t="s">
        <v>41</v>
      </c>
      <c r="C14" s="342">
        <f t="shared" si="0"/>
        <v>0</v>
      </c>
      <c r="D14" s="343">
        <f t="shared" si="1"/>
        <v>0</v>
      </c>
      <c r="E14" s="339"/>
      <c r="F14" s="342">
        <v>0</v>
      </c>
      <c r="G14" s="343" t="s">
        <v>376</v>
      </c>
      <c r="H14" s="342">
        <v>0</v>
      </c>
      <c r="I14" s="343" t="s">
        <v>376</v>
      </c>
      <c r="J14" s="342"/>
      <c r="K14" s="342">
        <v>0</v>
      </c>
      <c r="L14" s="343" t="s">
        <v>376</v>
      </c>
      <c r="M14" s="342">
        <v>0</v>
      </c>
      <c r="N14" s="343" t="s">
        <v>376</v>
      </c>
      <c r="O14" s="342"/>
      <c r="P14" s="342">
        <v>0</v>
      </c>
      <c r="Q14" s="343" t="s">
        <v>376</v>
      </c>
      <c r="R14" s="342">
        <v>0</v>
      </c>
      <c r="S14" s="343" t="s">
        <v>376</v>
      </c>
    </row>
    <row r="15" spans="1:21" s="276" customFormat="1" ht="18" customHeight="1" x14ac:dyDescent="0.2">
      <c r="A15" s="319"/>
      <c r="B15" s="332" t="s">
        <v>9</v>
      </c>
      <c r="C15" s="342">
        <f t="shared" si="0"/>
        <v>0</v>
      </c>
      <c r="D15" s="343">
        <f t="shared" si="1"/>
        <v>0</v>
      </c>
      <c r="E15" s="339"/>
      <c r="F15" s="342">
        <v>0</v>
      </c>
      <c r="G15" s="343" t="s">
        <v>376</v>
      </c>
      <c r="H15" s="342">
        <v>0</v>
      </c>
      <c r="I15" s="343" t="s">
        <v>376</v>
      </c>
      <c r="J15" s="342"/>
      <c r="K15" s="342">
        <v>0</v>
      </c>
      <c r="L15" s="343" t="s">
        <v>376</v>
      </c>
      <c r="M15" s="342">
        <v>0</v>
      </c>
      <c r="N15" s="343" t="s">
        <v>376</v>
      </c>
      <c r="O15" s="342"/>
      <c r="P15" s="342">
        <v>0</v>
      </c>
      <c r="Q15" s="343" t="s">
        <v>376</v>
      </c>
      <c r="R15" s="342">
        <v>0</v>
      </c>
      <c r="S15" s="343" t="s">
        <v>376</v>
      </c>
    </row>
    <row r="16" spans="1:21" s="276" customFormat="1" ht="18" customHeight="1" x14ac:dyDescent="0.2">
      <c r="A16" s="319"/>
      <c r="B16" s="332" t="s">
        <v>8</v>
      </c>
      <c r="C16" s="342">
        <f t="shared" si="0"/>
        <v>0</v>
      </c>
      <c r="D16" s="343">
        <f t="shared" si="1"/>
        <v>0</v>
      </c>
      <c r="E16" s="339"/>
      <c r="F16" s="342">
        <v>0</v>
      </c>
      <c r="G16" s="343" t="s">
        <v>376</v>
      </c>
      <c r="H16" s="342">
        <v>0</v>
      </c>
      <c r="I16" s="343" t="s">
        <v>376</v>
      </c>
      <c r="J16" s="342"/>
      <c r="K16" s="342">
        <v>0</v>
      </c>
      <c r="L16" s="343" t="s">
        <v>376</v>
      </c>
      <c r="M16" s="342">
        <v>0</v>
      </c>
      <c r="N16" s="343" t="s">
        <v>376</v>
      </c>
      <c r="O16" s="342"/>
      <c r="P16" s="342">
        <v>0</v>
      </c>
      <c r="Q16" s="343" t="s">
        <v>376</v>
      </c>
      <c r="R16" s="342">
        <v>0</v>
      </c>
      <c r="S16" s="343" t="s">
        <v>376</v>
      </c>
    </row>
    <row r="17" spans="1:19" s="276" customFormat="1" ht="18" customHeight="1" x14ac:dyDescent="0.2">
      <c r="A17" s="319"/>
      <c r="B17" s="332" t="s">
        <v>7</v>
      </c>
      <c r="C17" s="342">
        <f t="shared" si="0"/>
        <v>2018</v>
      </c>
      <c r="D17" s="343">
        <f t="shared" si="1"/>
        <v>22.305736708301094</v>
      </c>
      <c r="E17" s="339"/>
      <c r="F17" s="342">
        <v>575</v>
      </c>
      <c r="G17" s="343">
        <v>28.493557978196232</v>
      </c>
      <c r="H17" s="342">
        <v>515</v>
      </c>
      <c r="I17" s="343">
        <v>89.565217391304358</v>
      </c>
      <c r="J17" s="342"/>
      <c r="K17" s="342">
        <v>653</v>
      </c>
      <c r="L17" s="343">
        <v>32.358771060455901</v>
      </c>
      <c r="M17" s="342">
        <v>540</v>
      </c>
      <c r="N17" s="343">
        <v>82.695252679938747</v>
      </c>
      <c r="O17" s="342"/>
      <c r="P17" s="342">
        <v>790</v>
      </c>
      <c r="Q17" s="343">
        <v>39.14767096134787</v>
      </c>
      <c r="R17" s="342">
        <v>660</v>
      </c>
      <c r="S17" s="343">
        <v>83.544303797468359</v>
      </c>
    </row>
    <row r="18" spans="1:19" s="276" customFormat="1" ht="18" customHeight="1" x14ac:dyDescent="0.2">
      <c r="A18" s="319"/>
      <c r="B18" s="332" t="s">
        <v>43</v>
      </c>
      <c r="C18" s="342">
        <f t="shared" si="0"/>
        <v>21</v>
      </c>
      <c r="D18" s="343">
        <f t="shared" si="1"/>
        <v>0.23212114513098264</v>
      </c>
      <c r="E18" s="339"/>
      <c r="F18" s="342">
        <v>12</v>
      </c>
      <c r="G18" s="343">
        <v>57.142857142857139</v>
      </c>
      <c r="H18" s="342">
        <v>9</v>
      </c>
      <c r="I18" s="343">
        <v>75</v>
      </c>
      <c r="J18" s="342"/>
      <c r="K18" s="342">
        <v>4</v>
      </c>
      <c r="L18" s="343">
        <v>19.047619047619047</v>
      </c>
      <c r="M18" s="342">
        <v>4</v>
      </c>
      <c r="N18" s="343">
        <v>100</v>
      </c>
      <c r="O18" s="342"/>
      <c r="P18" s="342">
        <v>5</v>
      </c>
      <c r="Q18" s="343">
        <v>23.809523809523807</v>
      </c>
      <c r="R18" s="342">
        <v>4</v>
      </c>
      <c r="S18" s="343">
        <v>80</v>
      </c>
    </row>
    <row r="19" spans="1:19" s="276" customFormat="1" ht="18" customHeight="1" x14ac:dyDescent="0.2">
      <c r="A19" s="319"/>
      <c r="B19" s="332" t="s">
        <v>44</v>
      </c>
      <c r="C19" s="342">
        <f t="shared" si="0"/>
        <v>85</v>
      </c>
      <c r="D19" s="343">
        <f t="shared" si="1"/>
        <v>0.93953796838731063</v>
      </c>
      <c r="E19" s="339"/>
      <c r="F19" s="342">
        <v>63</v>
      </c>
      <c r="G19" s="343">
        <v>74.117647058823536</v>
      </c>
      <c r="H19" s="342">
        <v>56</v>
      </c>
      <c r="I19" s="343">
        <v>88.888888888888886</v>
      </c>
      <c r="J19" s="342"/>
      <c r="K19" s="342">
        <v>19</v>
      </c>
      <c r="L19" s="343">
        <v>22.352941176470591</v>
      </c>
      <c r="M19" s="342">
        <v>18</v>
      </c>
      <c r="N19" s="343">
        <v>94.73684210526315</v>
      </c>
      <c r="O19" s="342"/>
      <c r="P19" s="342">
        <v>3</v>
      </c>
      <c r="Q19" s="343">
        <v>3.5294117647058822</v>
      </c>
      <c r="R19" s="342">
        <v>3</v>
      </c>
      <c r="S19" s="343">
        <v>100</v>
      </c>
    </row>
    <row r="20" spans="1:19" s="276" customFormat="1" ht="18" customHeight="1" x14ac:dyDescent="0.2">
      <c r="A20" s="319"/>
      <c r="B20" s="332" t="s">
        <v>6</v>
      </c>
      <c r="C20" s="342">
        <f t="shared" si="0"/>
        <v>263</v>
      </c>
      <c r="D20" s="343">
        <f t="shared" si="1"/>
        <v>2.907041008068973</v>
      </c>
      <c r="E20" s="339"/>
      <c r="F20" s="342">
        <v>109</v>
      </c>
      <c r="G20" s="343">
        <v>41.444866920152087</v>
      </c>
      <c r="H20" s="342">
        <v>88</v>
      </c>
      <c r="I20" s="343">
        <v>80.733944954128447</v>
      </c>
      <c r="J20" s="342"/>
      <c r="K20" s="342">
        <v>116</v>
      </c>
      <c r="L20" s="343">
        <v>44.106463878326998</v>
      </c>
      <c r="M20" s="342">
        <v>98</v>
      </c>
      <c r="N20" s="343">
        <v>84.482758620689651</v>
      </c>
      <c r="O20" s="342"/>
      <c r="P20" s="342">
        <v>38</v>
      </c>
      <c r="Q20" s="343">
        <v>14.448669201520911</v>
      </c>
      <c r="R20" s="342">
        <v>36</v>
      </c>
      <c r="S20" s="343">
        <v>94.73684210526315</v>
      </c>
    </row>
    <row r="21" spans="1:19" s="276" customFormat="1" ht="18" customHeight="1" x14ac:dyDescent="0.2">
      <c r="A21" s="319"/>
      <c r="B21" s="332" t="s">
        <v>5</v>
      </c>
      <c r="C21" s="342">
        <f t="shared" si="0"/>
        <v>0</v>
      </c>
      <c r="D21" s="343">
        <f t="shared" si="1"/>
        <v>0</v>
      </c>
      <c r="E21" s="339"/>
      <c r="F21" s="342">
        <v>0</v>
      </c>
      <c r="G21" s="343" t="s">
        <v>376</v>
      </c>
      <c r="H21" s="342">
        <v>0</v>
      </c>
      <c r="I21" s="343" t="s">
        <v>376</v>
      </c>
      <c r="J21" s="342"/>
      <c r="K21" s="342">
        <v>0</v>
      </c>
      <c r="L21" s="343" t="s">
        <v>376</v>
      </c>
      <c r="M21" s="342">
        <v>0</v>
      </c>
      <c r="N21" s="343" t="s">
        <v>376</v>
      </c>
      <c r="O21" s="342"/>
      <c r="P21" s="342">
        <v>0</v>
      </c>
      <c r="Q21" s="343" t="s">
        <v>376</v>
      </c>
      <c r="R21" s="342">
        <v>0</v>
      </c>
      <c r="S21" s="343" t="s">
        <v>376</v>
      </c>
    </row>
    <row r="22" spans="1:19" s="276" customFormat="1" ht="18" customHeight="1" x14ac:dyDescent="0.2">
      <c r="A22" s="319"/>
      <c r="B22" s="332" t="s">
        <v>38</v>
      </c>
      <c r="C22" s="342">
        <f t="shared" si="0"/>
        <v>108</v>
      </c>
      <c r="D22" s="343">
        <f t="shared" si="1"/>
        <v>1.1937658892450536</v>
      </c>
      <c r="E22" s="339"/>
      <c r="F22" s="342">
        <v>71</v>
      </c>
      <c r="G22" s="343">
        <v>65.740740740740748</v>
      </c>
      <c r="H22" s="342">
        <v>68</v>
      </c>
      <c r="I22" s="343">
        <v>95.774647887323937</v>
      </c>
      <c r="J22" s="342"/>
      <c r="K22" s="342">
        <v>34</v>
      </c>
      <c r="L22" s="343">
        <v>31.481481481481481</v>
      </c>
      <c r="M22" s="342">
        <v>29</v>
      </c>
      <c r="N22" s="343">
        <v>85.294117647058826</v>
      </c>
      <c r="O22" s="342"/>
      <c r="P22" s="342">
        <v>3</v>
      </c>
      <c r="Q22" s="343">
        <v>2.7777777777777777</v>
      </c>
      <c r="R22" s="342">
        <v>3</v>
      </c>
      <c r="S22" s="343">
        <v>100</v>
      </c>
    </row>
    <row r="23" spans="1:19" s="276" customFormat="1" ht="18" customHeight="1" x14ac:dyDescent="0.2">
      <c r="A23" s="319"/>
      <c r="B23" s="332" t="s">
        <v>45</v>
      </c>
      <c r="C23" s="342">
        <f t="shared" si="0"/>
        <v>88</v>
      </c>
      <c r="D23" s="343">
        <f t="shared" si="1"/>
        <v>0.97269813197745114</v>
      </c>
      <c r="E23" s="339"/>
      <c r="F23" s="342">
        <v>71</v>
      </c>
      <c r="G23" s="343">
        <v>80.681818181818173</v>
      </c>
      <c r="H23" s="342">
        <v>60</v>
      </c>
      <c r="I23" s="343">
        <v>84.507042253521121</v>
      </c>
      <c r="J23" s="342"/>
      <c r="K23" s="342">
        <v>17</v>
      </c>
      <c r="L23" s="343">
        <v>19.318181818181817</v>
      </c>
      <c r="M23" s="342">
        <v>16</v>
      </c>
      <c r="N23" s="343">
        <v>94.117647058823522</v>
      </c>
      <c r="O23" s="342"/>
      <c r="P23" s="342">
        <v>0</v>
      </c>
      <c r="Q23" s="343">
        <v>0</v>
      </c>
      <c r="R23" s="342">
        <v>0</v>
      </c>
      <c r="S23" s="343" t="s">
        <v>376</v>
      </c>
    </row>
    <row r="24" spans="1:19" s="276" customFormat="1" ht="18" customHeight="1" x14ac:dyDescent="0.2">
      <c r="A24" s="319">
        <v>47094</v>
      </c>
      <c r="B24" s="332" t="s">
        <v>46</v>
      </c>
      <c r="C24" s="342">
        <f t="shared" si="0"/>
        <v>4</v>
      </c>
      <c r="D24" s="343">
        <f t="shared" si="1"/>
        <v>4.4213551453520503E-2</v>
      </c>
      <c r="E24" s="339"/>
      <c r="F24" s="342">
        <v>3</v>
      </c>
      <c r="G24" s="343">
        <v>75</v>
      </c>
      <c r="H24" s="342">
        <v>2</v>
      </c>
      <c r="I24" s="343">
        <v>66.666666666666657</v>
      </c>
      <c r="J24" s="342"/>
      <c r="K24" s="342">
        <v>0</v>
      </c>
      <c r="L24" s="343">
        <v>0</v>
      </c>
      <c r="M24" s="342">
        <v>0</v>
      </c>
      <c r="N24" s="343" t="s">
        <v>376</v>
      </c>
      <c r="O24" s="342"/>
      <c r="P24" s="342">
        <v>1</v>
      </c>
      <c r="Q24" s="343">
        <v>25</v>
      </c>
      <c r="R24" s="342">
        <v>1</v>
      </c>
      <c r="S24" s="343">
        <v>100</v>
      </c>
    </row>
    <row r="25" spans="1:19" s="276" customFormat="1" ht="18" customHeight="1" x14ac:dyDescent="0.2">
      <c r="B25" s="332" t="s">
        <v>47</v>
      </c>
      <c r="C25" s="342">
        <f t="shared" si="0"/>
        <v>31</v>
      </c>
      <c r="D25" s="343">
        <f t="shared" si="1"/>
        <v>0.34265502376478391</v>
      </c>
      <c r="E25" s="339"/>
      <c r="F25" s="342">
        <v>11</v>
      </c>
      <c r="G25" s="343">
        <v>35.483870967741936</v>
      </c>
      <c r="H25" s="342">
        <v>9</v>
      </c>
      <c r="I25" s="343">
        <v>81.818181818181827</v>
      </c>
      <c r="J25" s="342"/>
      <c r="K25" s="342">
        <v>13</v>
      </c>
      <c r="L25" s="343">
        <v>41.935483870967744</v>
      </c>
      <c r="M25" s="342">
        <v>9</v>
      </c>
      <c r="N25" s="343">
        <v>69.230769230769226</v>
      </c>
      <c r="O25" s="342"/>
      <c r="P25" s="342">
        <v>7</v>
      </c>
      <c r="Q25" s="343">
        <v>22.58064516129032</v>
      </c>
      <c r="R25" s="342">
        <v>4</v>
      </c>
      <c r="S25" s="343">
        <v>57.142857142857139</v>
      </c>
    </row>
    <row r="26" spans="1:19" s="276" customFormat="1" ht="18" customHeight="1" x14ac:dyDescent="0.2">
      <c r="B26" s="332" t="s">
        <v>48</v>
      </c>
      <c r="C26" s="342">
        <f t="shared" si="0"/>
        <v>6404</v>
      </c>
      <c r="D26" s="343">
        <f t="shared" si="1"/>
        <v>70.785895877086318</v>
      </c>
      <c r="E26" s="339"/>
      <c r="F26" s="342">
        <v>1957</v>
      </c>
      <c r="G26" s="343">
        <v>30.559025608994379</v>
      </c>
      <c r="H26" s="342">
        <v>866</v>
      </c>
      <c r="I26" s="343">
        <v>44.251405212059275</v>
      </c>
      <c r="J26" s="342"/>
      <c r="K26" s="342">
        <v>2113</v>
      </c>
      <c r="L26" s="343">
        <v>32.995003123048093</v>
      </c>
      <c r="M26" s="342">
        <v>765</v>
      </c>
      <c r="N26" s="343">
        <v>36.204448651206818</v>
      </c>
      <c r="O26" s="342"/>
      <c r="P26" s="342">
        <v>2334</v>
      </c>
      <c r="Q26" s="343">
        <v>36.445971267957525</v>
      </c>
      <c r="R26" s="342">
        <v>918</v>
      </c>
      <c r="S26" s="343">
        <v>39.331619537275067</v>
      </c>
    </row>
    <row r="27" spans="1:19" s="276" customFormat="1" ht="18" customHeight="1" x14ac:dyDescent="0.2">
      <c r="B27" s="332" t="s">
        <v>49</v>
      </c>
      <c r="C27" s="342">
        <f t="shared" si="0"/>
        <v>0</v>
      </c>
      <c r="D27" s="343">
        <f t="shared" si="1"/>
        <v>0</v>
      </c>
      <c r="E27" s="339"/>
      <c r="F27" s="342">
        <v>0</v>
      </c>
      <c r="G27" s="343" t="s">
        <v>376</v>
      </c>
      <c r="H27" s="342">
        <v>0</v>
      </c>
      <c r="I27" s="343" t="s">
        <v>376</v>
      </c>
      <c r="J27" s="342"/>
      <c r="K27" s="342">
        <v>0</v>
      </c>
      <c r="L27" s="343" t="s">
        <v>376</v>
      </c>
      <c r="M27" s="342">
        <v>0</v>
      </c>
      <c r="N27" s="343" t="s">
        <v>376</v>
      </c>
      <c r="O27" s="342"/>
      <c r="P27" s="342">
        <v>0</v>
      </c>
      <c r="Q27" s="343" t="s">
        <v>376</v>
      </c>
      <c r="R27" s="342">
        <v>0</v>
      </c>
      <c r="S27" s="343" t="s">
        <v>376</v>
      </c>
    </row>
    <row r="28" spans="1:19" s="276" customFormat="1" ht="18" customHeight="1" x14ac:dyDescent="0.2">
      <c r="B28" s="337" t="s">
        <v>4</v>
      </c>
      <c r="C28" s="344">
        <f t="shared" si="0"/>
        <v>0</v>
      </c>
      <c r="D28" s="345">
        <f t="shared" si="1"/>
        <v>0</v>
      </c>
      <c r="E28" s="339"/>
      <c r="F28" s="344">
        <v>0</v>
      </c>
      <c r="G28" s="345" t="s">
        <v>376</v>
      </c>
      <c r="H28" s="344">
        <v>0</v>
      </c>
      <c r="I28" s="345" t="s">
        <v>376</v>
      </c>
      <c r="J28" s="342"/>
      <c r="K28" s="344">
        <v>0</v>
      </c>
      <c r="L28" s="345" t="s">
        <v>376</v>
      </c>
      <c r="M28" s="344">
        <v>0</v>
      </c>
      <c r="N28" s="345" t="s">
        <v>376</v>
      </c>
      <c r="O28" s="342"/>
      <c r="P28" s="344">
        <v>0</v>
      </c>
      <c r="Q28" s="345" t="s">
        <v>376</v>
      </c>
      <c r="R28" s="344">
        <v>0</v>
      </c>
      <c r="S28" s="345" t="s">
        <v>376</v>
      </c>
    </row>
    <row r="29" spans="1:19" s="213" customFormat="1" ht="18" customHeight="1" x14ac:dyDescent="0.2">
      <c r="B29" s="333" t="s">
        <v>3</v>
      </c>
      <c r="C29" s="334">
        <f>SUM(C11:C28)</f>
        <v>9047</v>
      </c>
      <c r="D29" s="335">
        <f t="shared" si="1"/>
        <v>100</v>
      </c>
      <c r="E29" s="350"/>
      <c r="F29" s="334">
        <f>SUM(F11:F28)</f>
        <v>2884</v>
      </c>
      <c r="G29" s="335">
        <f t="shared" ref="G29" si="2">F29/$C29*100</f>
        <v>31.877970597988281</v>
      </c>
      <c r="H29" s="334">
        <f>SUM(H11:H28)</f>
        <v>1684</v>
      </c>
      <c r="I29" s="335">
        <f t="shared" ref="I29" si="3">H29/F29*100</f>
        <v>58.391123439667126</v>
      </c>
      <c r="J29" s="353"/>
      <c r="K29" s="334">
        <f>SUM(K11:K28)</f>
        <v>2977</v>
      </c>
      <c r="L29" s="335">
        <f t="shared" ref="L29" si="4">K29/$C29*100</f>
        <v>32.905935669282641</v>
      </c>
      <c r="M29" s="334">
        <f>SUM(M11:M28)</f>
        <v>1487</v>
      </c>
      <c r="N29" s="335">
        <f t="shared" ref="N29" si="5">M29/K29*100</f>
        <v>49.949613705072224</v>
      </c>
      <c r="O29" s="353"/>
      <c r="P29" s="334">
        <f>SUM(P11:P28)</f>
        <v>3186</v>
      </c>
      <c r="Q29" s="354">
        <f t="shared" ref="Q29" si="6">P29/$C29*100</f>
        <v>35.216093732729078</v>
      </c>
      <c r="R29" s="334">
        <f>SUM(R11:R28)</f>
        <v>1634</v>
      </c>
      <c r="S29" s="354">
        <f t="shared" ref="S29" si="7">R29/P29*100</f>
        <v>51.286880100439426</v>
      </c>
    </row>
    <row r="30" spans="1:19" s="257" customFormat="1" ht="6.75" customHeight="1" x14ac:dyDescent="0.2">
      <c r="B30" s="1160"/>
      <c r="C30" s="1160"/>
      <c r="D30" s="1160"/>
      <c r="E30" s="294"/>
    </row>
    <row r="31" spans="1:19" x14ac:dyDescent="0.2">
      <c r="F31" s="320"/>
    </row>
    <row r="32" spans="1:19" x14ac:dyDescent="0.2">
      <c r="F32" s="320"/>
      <c r="K32" s="320"/>
    </row>
    <row r="33" spans="2:11" x14ac:dyDescent="0.2">
      <c r="B33" s="320"/>
      <c r="K33" s="320"/>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652" customWidth="1"/>
    <col min="2" max="2" width="26.5703125" style="652" bestFit="1" customWidth="1"/>
    <col min="3" max="3" width="7.85546875" style="652" customWidth="1"/>
    <col min="4" max="4" width="7" style="652" bestFit="1" customWidth="1"/>
    <col min="5" max="5" width="8.5703125" style="652" customWidth="1"/>
    <col min="6" max="6" width="5.42578125" style="652" customWidth="1"/>
    <col min="7" max="7" width="8.28515625" style="652" customWidth="1"/>
    <col min="8" max="8" width="7" style="652" bestFit="1" customWidth="1"/>
    <col min="9" max="9" width="9.7109375" style="652" customWidth="1"/>
    <col min="10" max="10" width="6" style="652" customWidth="1"/>
    <col min="11" max="11" width="7" style="652" customWidth="1"/>
    <col min="12" max="12" width="6" style="652" customWidth="1"/>
    <col min="13" max="13" width="7.140625" style="652" customWidth="1"/>
    <col min="14" max="14" width="6" style="652" customWidth="1"/>
    <col min="15" max="15" width="7.140625" style="652" customWidth="1"/>
    <col min="16" max="16" width="7.28515625" style="652" customWidth="1"/>
    <col min="17" max="16384" width="11.42578125" style="652"/>
  </cols>
  <sheetData>
    <row r="1" spans="1:21" s="631" customFormat="1" ht="12.75" customHeight="1" x14ac:dyDescent="0.2">
      <c r="B1" s="632"/>
      <c r="E1" s="633" t="s">
        <v>203</v>
      </c>
      <c r="F1" s="633"/>
      <c r="G1" s="633" t="s">
        <v>204</v>
      </c>
      <c r="H1" s="633"/>
      <c r="I1" s="633" t="s">
        <v>205</v>
      </c>
      <c r="J1" s="633"/>
      <c r="K1" s="633" t="s">
        <v>206</v>
      </c>
      <c r="L1" s="633"/>
      <c r="M1" s="633" t="s">
        <v>207</v>
      </c>
      <c r="N1" s="633"/>
      <c r="O1" s="633" t="s">
        <v>208</v>
      </c>
    </row>
    <row r="2" spans="1:21" s="634" customFormat="1" ht="48" customHeight="1" x14ac:dyDescent="0.2">
      <c r="B2" s="635"/>
      <c r="C2" s="635"/>
      <c r="D2" s="635"/>
      <c r="E2" s="635"/>
      <c r="F2" s="635"/>
      <c r="G2" s="635"/>
      <c r="H2" s="635"/>
    </row>
    <row r="3" spans="1:21" s="636" customFormat="1" ht="19.5" x14ac:dyDescent="0.2">
      <c r="B3" s="1043" t="s">
        <v>452</v>
      </c>
      <c r="C3" s="1043"/>
      <c r="D3" s="1043"/>
      <c r="E3" s="1043"/>
      <c r="F3" s="1043"/>
      <c r="G3" s="1043"/>
      <c r="H3" s="1043"/>
      <c r="I3" s="1043"/>
      <c r="J3" s="1043"/>
      <c r="K3" s="1043"/>
      <c r="L3" s="1043"/>
      <c r="M3" s="1043"/>
      <c r="N3" s="1043"/>
      <c r="O3" s="1043"/>
      <c r="P3" s="1043"/>
    </row>
    <row r="4" spans="1:21" s="636" customFormat="1" x14ac:dyDescent="0.2">
      <c r="B4" s="1056" t="str">
        <f>porsaad!B6</f>
        <v>Situación a 31 de diciembre de 2022</v>
      </c>
      <c r="C4" s="1056"/>
      <c r="D4" s="1056"/>
      <c r="E4" s="1056"/>
      <c r="F4" s="1056"/>
      <c r="G4" s="1056"/>
      <c r="H4" s="1056"/>
      <c r="I4" s="1056"/>
      <c r="J4" s="1056"/>
      <c r="K4" s="1056"/>
      <c r="L4" s="1056"/>
      <c r="M4" s="1056"/>
      <c r="N4" s="1056"/>
      <c r="O4" s="1056"/>
      <c r="P4" s="1056"/>
      <c r="Q4" s="637"/>
      <c r="R4" s="637"/>
      <c r="S4" s="637"/>
      <c r="T4" s="637"/>
      <c r="U4" s="637"/>
    </row>
    <row r="5" spans="1:21" s="471" customFormat="1" ht="7.5" customHeight="1" x14ac:dyDescent="0.2">
      <c r="B5" s="638"/>
      <c r="C5" s="639" t="s">
        <v>203</v>
      </c>
      <c r="D5" s="639"/>
      <c r="E5" s="639" t="s">
        <v>204</v>
      </c>
      <c r="F5" s="639"/>
      <c r="G5" s="639" t="s">
        <v>205</v>
      </c>
      <c r="H5" s="639"/>
      <c r="I5" s="639" t="s">
        <v>206</v>
      </c>
      <c r="J5" s="639"/>
      <c r="K5" s="640" t="s">
        <v>207</v>
      </c>
      <c r="L5" s="639"/>
      <c r="M5" s="640" t="s">
        <v>208</v>
      </c>
      <c r="O5" s="640" t="s">
        <v>208</v>
      </c>
    </row>
    <row r="6" spans="1:21" s="636" customFormat="1" ht="15" customHeight="1" x14ac:dyDescent="0.2">
      <c r="B6" s="656"/>
      <c r="C6" s="1170" t="s">
        <v>209</v>
      </c>
      <c r="D6" s="1171"/>
      <c r="E6" s="1171"/>
      <c r="F6" s="1171"/>
      <c r="G6" s="1171"/>
      <c r="H6" s="1171"/>
      <c r="I6" s="1171"/>
      <c r="J6" s="1171"/>
      <c r="K6" s="1171"/>
      <c r="L6" s="1171"/>
      <c r="M6" s="1171"/>
      <c r="N6" s="1171"/>
      <c r="O6" s="1171"/>
      <c r="P6" s="1172"/>
    </row>
    <row r="7" spans="1:21" s="636" customFormat="1" ht="57" customHeight="1" x14ac:dyDescent="0.2">
      <c r="B7" s="1173" t="s">
        <v>15</v>
      </c>
      <c r="C7" s="1169" t="s">
        <v>3</v>
      </c>
      <c r="D7" s="1169"/>
      <c r="E7" s="1169" t="s">
        <v>210</v>
      </c>
      <c r="F7" s="1169"/>
      <c r="G7" s="1169" t="s">
        <v>211</v>
      </c>
      <c r="H7" s="1169"/>
      <c r="I7" s="1169" t="s">
        <v>212</v>
      </c>
      <c r="J7" s="1169"/>
      <c r="K7" s="1169" t="s">
        <v>213</v>
      </c>
      <c r="L7" s="1169"/>
      <c r="M7" s="1169" t="s">
        <v>214</v>
      </c>
      <c r="N7" s="1169"/>
      <c r="O7" s="1169" t="s">
        <v>215</v>
      </c>
      <c r="P7" s="1169"/>
    </row>
    <row r="8" spans="1:21" s="641" customFormat="1" ht="12" customHeight="1" x14ac:dyDescent="0.2">
      <c r="B8" s="1174"/>
      <c r="C8" s="659" t="s">
        <v>12</v>
      </c>
      <c r="D8" s="659" t="s">
        <v>31</v>
      </c>
      <c r="E8" s="1016" t="s">
        <v>12</v>
      </c>
      <c r="F8" s="659" t="s">
        <v>31</v>
      </c>
      <c r="G8" s="659" t="s">
        <v>12</v>
      </c>
      <c r="H8" s="659" t="s">
        <v>31</v>
      </c>
      <c r="I8" s="659" t="s">
        <v>12</v>
      </c>
      <c r="J8" s="659" t="s">
        <v>31</v>
      </c>
      <c r="K8" s="659" t="s">
        <v>12</v>
      </c>
      <c r="L8" s="659" t="s">
        <v>31</v>
      </c>
      <c r="M8" s="659" t="s">
        <v>12</v>
      </c>
      <c r="N8" s="659" t="s">
        <v>31</v>
      </c>
      <c r="O8" s="659" t="s">
        <v>12</v>
      </c>
      <c r="P8" s="659" t="s">
        <v>31</v>
      </c>
      <c r="R8" s="642"/>
    </row>
    <row r="9" spans="1:21" s="643" customFormat="1" ht="16.5" customHeight="1" x14ac:dyDescent="0.2">
      <c r="A9" s="643">
        <v>1</v>
      </c>
      <c r="B9" s="671" t="s">
        <v>11</v>
      </c>
      <c r="C9" s="668">
        <f>E9+G9+I9+K9+M9+O9</f>
        <v>4286</v>
      </c>
      <c r="D9" s="662">
        <f>IFERROR(C9/$C9*100,"-")</f>
        <v>100</v>
      </c>
      <c r="E9" s="657">
        <v>0</v>
      </c>
      <c r="F9" s="661">
        <v>0</v>
      </c>
      <c r="G9" s="668">
        <v>4128</v>
      </c>
      <c r="H9" s="662">
        <v>96.313579094727018</v>
      </c>
      <c r="I9" s="668">
        <v>158</v>
      </c>
      <c r="J9" s="662">
        <v>3.6864209052729815</v>
      </c>
      <c r="K9" s="668">
        <v>0</v>
      </c>
      <c r="L9" s="662">
        <v>0</v>
      </c>
      <c r="M9" s="660">
        <v>0</v>
      </c>
      <c r="N9" s="661">
        <v>0</v>
      </c>
      <c r="O9" s="668">
        <v>0</v>
      </c>
      <c r="P9" s="662">
        <f>IFERROR(O9/$C9*100,"-")</f>
        <v>0</v>
      </c>
      <c r="R9" s="644"/>
    </row>
    <row r="10" spans="1:21" s="645" customFormat="1" ht="16.5" customHeight="1" x14ac:dyDescent="0.2">
      <c r="A10" s="645">
        <v>2</v>
      </c>
      <c r="B10" s="672" t="s">
        <v>10</v>
      </c>
      <c r="C10" s="669">
        <f t="shared" ref="C10:C26" si="0">E10+G10+I10+K10+M10+O10</f>
        <v>6823</v>
      </c>
      <c r="D10" s="663">
        <f t="shared" ref="D10:F26" si="1">IFERROR(C10/$C10*100,"-")</f>
        <v>100</v>
      </c>
      <c r="E10" s="657">
        <v>8</v>
      </c>
      <c r="F10" s="658">
        <v>0.11725047633006008</v>
      </c>
      <c r="G10" s="669">
        <v>6143</v>
      </c>
      <c r="H10" s="663">
        <v>90.033709511944892</v>
      </c>
      <c r="I10" s="669">
        <v>672</v>
      </c>
      <c r="J10" s="663">
        <v>9.8490400117250481</v>
      </c>
      <c r="K10" s="669">
        <v>0</v>
      </c>
      <c r="L10" s="663">
        <v>0</v>
      </c>
      <c r="M10" s="657">
        <v>0</v>
      </c>
      <c r="N10" s="658">
        <v>0</v>
      </c>
      <c r="O10" s="669">
        <v>0</v>
      </c>
      <c r="P10" s="663">
        <f t="shared" ref="P10" si="2">IFERROR(O10/$C10*100,"-")</f>
        <v>0</v>
      </c>
      <c r="R10" s="646"/>
    </row>
    <row r="11" spans="1:21" s="645" customFormat="1" ht="16.5" customHeight="1" x14ac:dyDescent="0.2">
      <c r="A11" s="645">
        <v>3</v>
      </c>
      <c r="B11" s="672" t="s">
        <v>40</v>
      </c>
      <c r="C11" s="669">
        <f t="shared" si="0"/>
        <v>3546</v>
      </c>
      <c r="D11" s="663">
        <f t="shared" si="1"/>
        <v>100</v>
      </c>
      <c r="E11" s="657">
        <v>187</v>
      </c>
      <c r="F11" s="658">
        <v>5.2735476593344615</v>
      </c>
      <c r="G11" s="669">
        <v>2279</v>
      </c>
      <c r="H11" s="663">
        <v>64.269599548787369</v>
      </c>
      <c r="I11" s="669">
        <v>257</v>
      </c>
      <c r="J11" s="663">
        <v>7.2476029328821205</v>
      </c>
      <c r="K11" s="669">
        <v>733</v>
      </c>
      <c r="L11" s="663">
        <v>20.671178793006202</v>
      </c>
      <c r="M11" s="657">
        <v>90</v>
      </c>
      <c r="N11" s="658">
        <v>2.5380710659898478</v>
      </c>
      <c r="O11" s="669">
        <v>0</v>
      </c>
      <c r="P11" s="663">
        <f t="shared" ref="P11" si="3">IFERROR(O11/$C11*100,"-")</f>
        <v>0</v>
      </c>
      <c r="R11" s="646"/>
    </row>
    <row r="12" spans="1:21" s="645" customFormat="1" ht="16.5" customHeight="1" x14ac:dyDescent="0.2">
      <c r="A12" s="645">
        <v>4</v>
      </c>
      <c r="B12" s="672" t="s">
        <v>41</v>
      </c>
      <c r="C12" s="669">
        <f t="shared" si="0"/>
        <v>819</v>
      </c>
      <c r="D12" s="663">
        <f t="shared" si="1"/>
        <v>100</v>
      </c>
      <c r="E12" s="657">
        <v>0</v>
      </c>
      <c r="F12" s="658">
        <v>0</v>
      </c>
      <c r="G12" s="669">
        <v>672</v>
      </c>
      <c r="H12" s="663">
        <v>82.051282051282044</v>
      </c>
      <c r="I12" s="669">
        <v>147</v>
      </c>
      <c r="J12" s="663">
        <v>17.948717948717949</v>
      </c>
      <c r="K12" s="669">
        <v>0</v>
      </c>
      <c r="L12" s="663">
        <v>0</v>
      </c>
      <c r="M12" s="657">
        <v>0</v>
      </c>
      <c r="N12" s="658">
        <v>0</v>
      </c>
      <c r="O12" s="669">
        <v>0</v>
      </c>
      <c r="P12" s="663">
        <f t="shared" ref="P12" si="4">IFERROR(O12/$C12*100,"-")</f>
        <v>0</v>
      </c>
      <c r="R12" s="646"/>
    </row>
    <row r="13" spans="1:21" s="645" customFormat="1" ht="16.5" customHeight="1" x14ac:dyDescent="0.2">
      <c r="A13" s="645">
        <v>5</v>
      </c>
      <c r="B13" s="672" t="s">
        <v>9</v>
      </c>
      <c r="C13" s="669">
        <f t="shared" si="0"/>
        <v>12018</v>
      </c>
      <c r="D13" s="663">
        <f t="shared" si="1"/>
        <v>100</v>
      </c>
      <c r="E13" s="657">
        <v>8253</v>
      </c>
      <c r="F13" s="658">
        <v>68.671992011982027</v>
      </c>
      <c r="G13" s="669">
        <v>1283</v>
      </c>
      <c r="H13" s="663">
        <v>10.675653186886338</v>
      </c>
      <c r="I13" s="669">
        <v>756</v>
      </c>
      <c r="J13" s="663">
        <v>6.2905641537693455</v>
      </c>
      <c r="K13" s="669">
        <v>1725</v>
      </c>
      <c r="L13" s="663">
        <v>14.353469795307038</v>
      </c>
      <c r="M13" s="657">
        <v>1</v>
      </c>
      <c r="N13" s="658">
        <v>8.3208520552504571E-3</v>
      </c>
      <c r="O13" s="669">
        <v>0</v>
      </c>
      <c r="P13" s="663">
        <f t="shared" ref="P13" si="5">IFERROR(O13/$C13*100,"-")</f>
        <v>0</v>
      </c>
      <c r="R13" s="646"/>
    </row>
    <row r="14" spans="1:21" s="645" customFormat="1" ht="16.5" customHeight="1" x14ac:dyDescent="0.2">
      <c r="A14" s="645">
        <v>6</v>
      </c>
      <c r="B14" s="672" t="s">
        <v>8</v>
      </c>
      <c r="C14" s="669">
        <f t="shared" si="0"/>
        <v>113</v>
      </c>
      <c r="D14" s="663">
        <f t="shared" si="1"/>
        <v>100</v>
      </c>
      <c r="E14" s="657">
        <v>0</v>
      </c>
      <c r="F14" s="658">
        <v>0</v>
      </c>
      <c r="G14" s="669">
        <v>113</v>
      </c>
      <c r="H14" s="663">
        <v>100</v>
      </c>
      <c r="I14" s="669">
        <v>0</v>
      </c>
      <c r="J14" s="663">
        <v>0</v>
      </c>
      <c r="K14" s="669">
        <v>0</v>
      </c>
      <c r="L14" s="663">
        <v>0</v>
      </c>
      <c r="M14" s="657">
        <v>0</v>
      </c>
      <c r="N14" s="658">
        <v>0</v>
      </c>
      <c r="O14" s="669">
        <v>0</v>
      </c>
      <c r="P14" s="663">
        <f t="shared" ref="P14" si="6">IFERROR(O14/$C14*100,"-")</f>
        <v>0</v>
      </c>
    </row>
    <row r="15" spans="1:21" s="647" customFormat="1" ht="16.5" customHeight="1" x14ac:dyDescent="0.2">
      <c r="A15" s="647">
        <v>7</v>
      </c>
      <c r="B15" s="672" t="s">
        <v>7</v>
      </c>
      <c r="C15" s="669">
        <f t="shared" si="0"/>
        <v>48167</v>
      </c>
      <c r="D15" s="663">
        <f t="shared" si="1"/>
        <v>100</v>
      </c>
      <c r="E15" s="657">
        <v>11166</v>
      </c>
      <c r="F15" s="658">
        <v>23.181846492411818</v>
      </c>
      <c r="G15" s="669">
        <v>18602</v>
      </c>
      <c r="H15" s="663">
        <v>38.619801939086926</v>
      </c>
      <c r="I15" s="669">
        <v>12196</v>
      </c>
      <c r="J15" s="663">
        <v>25.320239998339112</v>
      </c>
      <c r="K15" s="669">
        <v>6203</v>
      </c>
      <c r="L15" s="663">
        <v>12.878111570162144</v>
      </c>
      <c r="M15" s="657">
        <v>0</v>
      </c>
      <c r="N15" s="658">
        <v>0</v>
      </c>
      <c r="O15" s="669">
        <v>0</v>
      </c>
      <c r="P15" s="663">
        <f t="shared" ref="P15" si="7">IFERROR(O15/$C15*100,"-")</f>
        <v>0</v>
      </c>
    </row>
    <row r="16" spans="1:21" s="647" customFormat="1" ht="16.5" customHeight="1" x14ac:dyDescent="0.2">
      <c r="A16" s="647">
        <v>8</v>
      </c>
      <c r="B16" s="672" t="s">
        <v>43</v>
      </c>
      <c r="C16" s="669">
        <f t="shared" si="0"/>
        <v>9027</v>
      </c>
      <c r="D16" s="663">
        <f t="shared" si="1"/>
        <v>100</v>
      </c>
      <c r="E16" s="657">
        <v>768</v>
      </c>
      <c r="F16" s="658">
        <v>8.5078099036224657</v>
      </c>
      <c r="G16" s="669">
        <v>6185</v>
      </c>
      <c r="H16" s="663">
        <v>68.516672205605417</v>
      </c>
      <c r="I16" s="669">
        <v>355</v>
      </c>
      <c r="J16" s="663">
        <v>3.932646504929656</v>
      </c>
      <c r="K16" s="669">
        <v>1719</v>
      </c>
      <c r="L16" s="663">
        <v>19.042871385842471</v>
      </c>
      <c r="M16" s="657">
        <v>0</v>
      </c>
      <c r="N16" s="658">
        <v>0</v>
      </c>
      <c r="O16" s="669">
        <v>0</v>
      </c>
      <c r="P16" s="663">
        <f t="shared" ref="P16" si="8">IFERROR(O16/$C16*100,"-")</f>
        <v>0</v>
      </c>
    </row>
    <row r="17" spans="1:16" s="647" customFormat="1" ht="16.5" customHeight="1" x14ac:dyDescent="0.2">
      <c r="A17" s="647">
        <v>9</v>
      </c>
      <c r="B17" s="672" t="s">
        <v>44</v>
      </c>
      <c r="C17" s="669">
        <f t="shared" si="0"/>
        <v>21599</v>
      </c>
      <c r="D17" s="663">
        <f t="shared" si="1"/>
        <v>100</v>
      </c>
      <c r="E17" s="657">
        <v>10156</v>
      </c>
      <c r="F17" s="658">
        <v>47.020695402564932</v>
      </c>
      <c r="G17" s="669">
        <v>10010</v>
      </c>
      <c r="H17" s="663">
        <v>46.344738182323262</v>
      </c>
      <c r="I17" s="669">
        <v>1433</v>
      </c>
      <c r="J17" s="663">
        <v>6.6345664151118102</v>
      </c>
      <c r="K17" s="669">
        <v>0</v>
      </c>
      <c r="L17" s="663">
        <v>0</v>
      </c>
      <c r="M17" s="657">
        <v>0</v>
      </c>
      <c r="N17" s="658">
        <v>0</v>
      </c>
      <c r="O17" s="669">
        <v>0</v>
      </c>
      <c r="P17" s="663">
        <f t="shared" ref="P17" si="9">IFERROR(O17/$C17*100,"-")</f>
        <v>0</v>
      </c>
    </row>
    <row r="18" spans="1:16" s="647" customFormat="1" ht="16.5" customHeight="1" x14ac:dyDescent="0.2">
      <c r="A18" s="647">
        <v>10</v>
      </c>
      <c r="B18" s="672" t="s">
        <v>6</v>
      </c>
      <c r="C18" s="669">
        <f t="shared" si="0"/>
        <v>21087</v>
      </c>
      <c r="D18" s="663">
        <f t="shared" si="1"/>
        <v>100</v>
      </c>
      <c r="E18" s="657">
        <v>11352</v>
      </c>
      <c r="F18" s="658">
        <v>53.834115805946794</v>
      </c>
      <c r="G18" s="669">
        <v>8267</v>
      </c>
      <c r="H18" s="663">
        <v>39.204249063403992</v>
      </c>
      <c r="I18" s="669">
        <v>542</v>
      </c>
      <c r="J18" s="663">
        <v>2.5703039787546831</v>
      </c>
      <c r="K18" s="669">
        <v>926</v>
      </c>
      <c r="L18" s="663">
        <v>4.3913311518945317</v>
      </c>
      <c r="M18" s="657">
        <v>0</v>
      </c>
      <c r="N18" s="658">
        <v>0</v>
      </c>
      <c r="O18" s="669">
        <v>0</v>
      </c>
      <c r="P18" s="663">
        <f t="shared" ref="P18" si="10">IFERROR(O18/$C18*100,"-")</f>
        <v>0</v>
      </c>
    </row>
    <row r="19" spans="1:16" s="645" customFormat="1" ht="16.5" customHeight="1" x14ac:dyDescent="0.2">
      <c r="A19" s="645">
        <v>11</v>
      </c>
      <c r="B19" s="672" t="s">
        <v>5</v>
      </c>
      <c r="C19" s="669">
        <f t="shared" si="0"/>
        <v>18089</v>
      </c>
      <c r="D19" s="663">
        <f t="shared" si="1"/>
        <v>100</v>
      </c>
      <c r="E19" s="657">
        <v>14011</v>
      </c>
      <c r="F19" s="658">
        <v>77.455912432970308</v>
      </c>
      <c r="G19" s="669">
        <v>2274</v>
      </c>
      <c r="H19" s="663">
        <v>12.571175852728178</v>
      </c>
      <c r="I19" s="669">
        <v>775</v>
      </c>
      <c r="J19" s="663">
        <v>4.2843717176184422</v>
      </c>
      <c r="K19" s="669">
        <v>1029</v>
      </c>
      <c r="L19" s="663">
        <v>5.6885399966830663</v>
      </c>
      <c r="M19" s="657">
        <v>0</v>
      </c>
      <c r="N19" s="658">
        <v>0</v>
      </c>
      <c r="O19" s="669">
        <v>0</v>
      </c>
      <c r="P19" s="663">
        <f t="shared" ref="P19" si="11">IFERROR(O19/$C19*100,"-")</f>
        <v>0</v>
      </c>
    </row>
    <row r="20" spans="1:16" s="645" customFormat="1" ht="16.5" customHeight="1" x14ac:dyDescent="0.2">
      <c r="A20" s="645">
        <v>12</v>
      </c>
      <c r="B20" s="672" t="s">
        <v>38</v>
      </c>
      <c r="C20" s="669">
        <f t="shared" si="0"/>
        <v>10604</v>
      </c>
      <c r="D20" s="663">
        <f t="shared" si="1"/>
        <v>100</v>
      </c>
      <c r="E20" s="657">
        <v>1627</v>
      </c>
      <c r="F20" s="658">
        <v>15.343266691814408</v>
      </c>
      <c r="G20" s="669">
        <v>4676</v>
      </c>
      <c r="H20" s="663">
        <v>44.096567333081857</v>
      </c>
      <c r="I20" s="669">
        <v>2266</v>
      </c>
      <c r="J20" s="663">
        <v>21.369294605809127</v>
      </c>
      <c r="K20" s="669">
        <v>2035</v>
      </c>
      <c r="L20" s="663">
        <v>19.190871369294609</v>
      </c>
      <c r="M20" s="657">
        <v>0</v>
      </c>
      <c r="N20" s="658">
        <v>0</v>
      </c>
      <c r="O20" s="669">
        <v>0</v>
      </c>
      <c r="P20" s="663">
        <f t="shared" ref="P20" si="12">IFERROR(O20/$C20*100,"-")</f>
        <v>0</v>
      </c>
    </row>
    <row r="21" spans="1:16" s="645" customFormat="1" ht="16.5" customHeight="1" x14ac:dyDescent="0.2">
      <c r="A21" s="645">
        <v>13</v>
      </c>
      <c r="B21" s="672" t="s">
        <v>45</v>
      </c>
      <c r="C21" s="669">
        <f t="shared" si="0"/>
        <v>24569</v>
      </c>
      <c r="D21" s="663">
        <f t="shared" si="1"/>
        <v>100</v>
      </c>
      <c r="E21" s="657">
        <v>2764</v>
      </c>
      <c r="F21" s="658">
        <v>11.249949122878423</v>
      </c>
      <c r="G21" s="669">
        <v>14588</v>
      </c>
      <c r="H21" s="663">
        <v>59.3756359640197</v>
      </c>
      <c r="I21" s="669">
        <v>2075</v>
      </c>
      <c r="J21" s="663">
        <v>8.4456021816109725</v>
      </c>
      <c r="K21" s="669">
        <v>5142</v>
      </c>
      <c r="L21" s="663">
        <v>20.928812731490904</v>
      </c>
      <c r="M21" s="657">
        <v>0</v>
      </c>
      <c r="N21" s="658">
        <v>0</v>
      </c>
      <c r="O21" s="669">
        <v>0</v>
      </c>
      <c r="P21" s="663">
        <f t="shared" ref="P21" si="13">IFERROR(O21/$C21*100,"-")</f>
        <v>0</v>
      </c>
    </row>
    <row r="22" spans="1:16" s="645" customFormat="1" ht="16.5" customHeight="1" x14ac:dyDescent="0.2">
      <c r="A22" s="645">
        <v>14</v>
      </c>
      <c r="B22" s="672" t="s">
        <v>46</v>
      </c>
      <c r="C22" s="669">
        <f t="shared" si="0"/>
        <v>1240</v>
      </c>
      <c r="D22" s="663">
        <f t="shared" si="1"/>
        <v>100</v>
      </c>
      <c r="E22" s="657">
        <v>32</v>
      </c>
      <c r="F22" s="658">
        <v>2.5806451612903225</v>
      </c>
      <c r="G22" s="669">
        <v>717</v>
      </c>
      <c r="H22" s="663">
        <v>57.822580645161295</v>
      </c>
      <c r="I22" s="669">
        <v>232</v>
      </c>
      <c r="J22" s="663">
        <v>18.70967741935484</v>
      </c>
      <c r="K22" s="669">
        <v>259</v>
      </c>
      <c r="L22" s="663">
        <v>20.887096774193548</v>
      </c>
      <c r="M22" s="657">
        <v>0</v>
      </c>
      <c r="N22" s="658">
        <v>0</v>
      </c>
      <c r="O22" s="669">
        <v>0</v>
      </c>
      <c r="P22" s="663">
        <f t="shared" ref="P22" si="14">IFERROR(O22/$C22*100,"-")</f>
        <v>0</v>
      </c>
    </row>
    <row r="23" spans="1:16" s="645" customFormat="1" ht="16.5" customHeight="1" x14ac:dyDescent="0.2">
      <c r="A23" s="645">
        <v>15</v>
      </c>
      <c r="B23" s="672" t="s">
        <v>47</v>
      </c>
      <c r="C23" s="669">
        <f t="shared" si="0"/>
        <v>2872</v>
      </c>
      <c r="D23" s="663">
        <f t="shared" si="1"/>
        <v>100</v>
      </c>
      <c r="E23" s="657">
        <v>1407</v>
      </c>
      <c r="F23" s="658">
        <v>48.99025069637883</v>
      </c>
      <c r="G23" s="669">
        <v>995</v>
      </c>
      <c r="H23" s="663">
        <v>34.644846796657383</v>
      </c>
      <c r="I23" s="669">
        <v>349</v>
      </c>
      <c r="J23" s="663">
        <v>12.151810584958216</v>
      </c>
      <c r="K23" s="669">
        <v>121</v>
      </c>
      <c r="L23" s="663">
        <v>4.2130919220055709</v>
      </c>
      <c r="M23" s="657">
        <v>0</v>
      </c>
      <c r="N23" s="658">
        <v>0</v>
      </c>
      <c r="O23" s="669">
        <v>0</v>
      </c>
      <c r="P23" s="663">
        <f t="shared" ref="P23" si="15">IFERROR(O23/$C23*100,"-")</f>
        <v>0</v>
      </c>
    </row>
    <row r="24" spans="1:16" s="645" customFormat="1" ht="16.5" customHeight="1" x14ac:dyDescent="0.2">
      <c r="A24" s="645">
        <v>16</v>
      </c>
      <c r="B24" s="672" t="s">
        <v>48</v>
      </c>
      <c r="C24" s="669">
        <f t="shared" si="0"/>
        <v>1325</v>
      </c>
      <c r="D24" s="663">
        <f t="shared" si="1"/>
        <v>100</v>
      </c>
      <c r="E24" s="657">
        <v>0</v>
      </c>
      <c r="F24" s="658">
        <v>0</v>
      </c>
      <c r="G24" s="669">
        <v>1320</v>
      </c>
      <c r="H24" s="663">
        <v>99.622641509433961</v>
      </c>
      <c r="I24" s="669">
        <v>5</v>
      </c>
      <c r="J24" s="663">
        <v>0.37735849056603776</v>
      </c>
      <c r="K24" s="669">
        <v>0</v>
      </c>
      <c r="L24" s="663">
        <v>0</v>
      </c>
      <c r="M24" s="657">
        <v>0</v>
      </c>
      <c r="N24" s="658">
        <v>0</v>
      </c>
      <c r="O24" s="669">
        <v>0</v>
      </c>
      <c r="P24" s="663">
        <f t="shared" ref="P24" si="16">IFERROR(O24/$C24*100,"-")</f>
        <v>0</v>
      </c>
    </row>
    <row r="25" spans="1:16" s="645" customFormat="1" ht="16.5" customHeight="1" x14ac:dyDescent="0.2">
      <c r="A25" s="645">
        <v>17</v>
      </c>
      <c r="B25" s="672" t="s">
        <v>49</v>
      </c>
      <c r="C25" s="669">
        <f t="shared" si="0"/>
        <v>1026</v>
      </c>
      <c r="D25" s="663">
        <f t="shared" si="1"/>
        <v>100</v>
      </c>
      <c r="E25" s="657">
        <v>0</v>
      </c>
      <c r="F25" s="658">
        <v>0</v>
      </c>
      <c r="G25" s="669">
        <v>832</v>
      </c>
      <c r="H25" s="663">
        <v>81.091617933723199</v>
      </c>
      <c r="I25" s="669">
        <v>52</v>
      </c>
      <c r="J25" s="663">
        <v>5.0682261208577</v>
      </c>
      <c r="K25" s="669">
        <v>0</v>
      </c>
      <c r="L25" s="663">
        <v>0</v>
      </c>
      <c r="M25" s="657">
        <v>142</v>
      </c>
      <c r="N25" s="658">
        <v>13.840155945419102</v>
      </c>
      <c r="O25" s="669">
        <v>0</v>
      </c>
      <c r="P25" s="663">
        <f t="shared" ref="P25" si="17">IFERROR(O25/$C25*100,"-")</f>
        <v>0</v>
      </c>
    </row>
    <row r="26" spans="1:16" s="645" customFormat="1" ht="16.5" customHeight="1" x14ac:dyDescent="0.2">
      <c r="B26" s="672" t="s">
        <v>4</v>
      </c>
      <c r="C26" s="669">
        <f t="shared" si="0"/>
        <v>4</v>
      </c>
      <c r="D26" s="663">
        <f t="shared" si="1"/>
        <v>100</v>
      </c>
      <c r="E26" s="657">
        <v>1</v>
      </c>
      <c r="F26" s="658">
        <v>25</v>
      </c>
      <c r="G26" s="669">
        <v>3</v>
      </c>
      <c r="H26" s="663">
        <v>75</v>
      </c>
      <c r="I26" s="669">
        <v>0</v>
      </c>
      <c r="J26" s="663">
        <v>0</v>
      </c>
      <c r="K26" s="669">
        <v>0</v>
      </c>
      <c r="L26" s="663">
        <v>0</v>
      </c>
      <c r="M26" s="657">
        <v>0</v>
      </c>
      <c r="N26" s="658">
        <v>0</v>
      </c>
      <c r="O26" s="669">
        <v>0</v>
      </c>
      <c r="P26" s="663">
        <f t="shared" ref="P26" si="18">IFERROR(O26/$C26*100,"-")</f>
        <v>0</v>
      </c>
    </row>
    <row r="27" spans="1:16" s="643" customFormat="1" ht="14.25" x14ac:dyDescent="0.2">
      <c r="B27" s="664" t="s">
        <v>3</v>
      </c>
      <c r="C27" s="670">
        <f>SUM(C9:C26)</f>
        <v>187214</v>
      </c>
      <c r="D27" s="667">
        <f>C27/$C27*100</f>
        <v>100</v>
      </c>
      <c r="E27" s="665">
        <f>SUM(E9:E26)</f>
        <v>61732</v>
      </c>
      <c r="F27" s="666">
        <f>E27/$C27*100</f>
        <v>32.974029719999571</v>
      </c>
      <c r="G27" s="670">
        <f>SUM(G9:G26)</f>
        <v>83087</v>
      </c>
      <c r="H27" s="667">
        <f>G27/$C27*100</f>
        <v>44.380762122490843</v>
      </c>
      <c r="I27" s="670">
        <f>SUM(I9:I26)</f>
        <v>22270</v>
      </c>
      <c r="J27" s="667">
        <f>I27/$C27*100</f>
        <v>11.895477902293631</v>
      </c>
      <c r="K27" s="670">
        <f>SUM(K9:K26)</f>
        <v>19892</v>
      </c>
      <c r="L27" s="667">
        <f>K27/$C27*100</f>
        <v>10.625273750894697</v>
      </c>
      <c r="M27" s="665">
        <f>SUM(M9:M26)</f>
        <v>233</v>
      </c>
      <c r="N27" s="666">
        <f>M27/$C27*100</f>
        <v>0.12445650432125802</v>
      </c>
      <c r="O27" s="670">
        <f>SUM(O9:O26)</f>
        <v>0</v>
      </c>
      <c r="P27" s="667">
        <f>O27/$C27*100</f>
        <v>0</v>
      </c>
    </row>
    <row r="28" spans="1:16" s="643" customFormat="1" ht="14.25" hidden="1" x14ac:dyDescent="0.2">
      <c r="A28" s="640">
        <v>18</v>
      </c>
      <c r="B28" s="640" t="s">
        <v>42</v>
      </c>
      <c r="C28" s="648"/>
      <c r="D28" s="649"/>
      <c r="E28" s="648"/>
      <c r="F28" s="649"/>
      <c r="G28" s="648"/>
      <c r="H28" s="649"/>
      <c r="I28" s="648"/>
      <c r="J28" s="649"/>
      <c r="K28" s="648"/>
      <c r="L28" s="649"/>
      <c r="M28" s="648"/>
      <c r="N28" s="649"/>
      <c r="O28" s="648"/>
      <c r="P28" s="649"/>
    </row>
    <row r="29" spans="1:16" s="651" customFormat="1" hidden="1" x14ac:dyDescent="0.2">
      <c r="A29" s="640">
        <v>19</v>
      </c>
      <c r="B29" s="640" t="s">
        <v>50</v>
      </c>
      <c r="C29" s="650"/>
      <c r="D29" s="650"/>
      <c r="E29" s="650"/>
      <c r="F29" s="650"/>
      <c r="G29" s="650"/>
      <c r="H29" s="650"/>
      <c r="I29" s="650"/>
      <c r="K29" s="650"/>
      <c r="L29" s="650"/>
      <c r="M29" s="650"/>
      <c r="N29" s="650"/>
      <c r="O29" s="650"/>
      <c r="P29" s="650"/>
    </row>
    <row r="30" spans="1:16" hidden="1" x14ac:dyDescent="0.2">
      <c r="C30" s="653"/>
      <c r="D30" s="653"/>
      <c r="E30" s="653"/>
      <c r="F30" s="653"/>
      <c r="G30" s="653"/>
      <c r="H30" s="653"/>
      <c r="I30" s="653"/>
      <c r="J30" s="653"/>
      <c r="K30" s="653"/>
      <c r="L30" s="653"/>
      <c r="M30" s="653"/>
      <c r="N30" s="653"/>
      <c r="O30" s="653"/>
      <c r="P30" s="653"/>
    </row>
    <row r="31" spans="1:16" hidden="1" x14ac:dyDescent="0.2">
      <c r="B31" s="654"/>
      <c r="C31" s="655"/>
      <c r="D31" s="655"/>
      <c r="E31" s="655"/>
      <c r="F31" s="655"/>
      <c r="G31" s="655"/>
      <c r="M31" s="654"/>
      <c r="N31" s="654"/>
    </row>
    <row r="32" spans="1:16" hidden="1" x14ac:dyDescent="0.2">
      <c r="B32" s="654"/>
      <c r="D32" s="654"/>
      <c r="M32" s="654"/>
      <c r="N32" s="654"/>
    </row>
    <row r="33" spans="2:14" hidden="1" x14ac:dyDescent="0.2">
      <c r="B33" s="654"/>
      <c r="D33" s="654"/>
      <c r="M33" s="654"/>
      <c r="N33" s="654"/>
    </row>
    <row r="34" spans="2:14" hidden="1" x14ac:dyDescent="0.2">
      <c r="B34" s="654"/>
      <c r="D34" s="654"/>
      <c r="M34" s="654"/>
      <c r="N34" s="654"/>
    </row>
    <row r="35" spans="2:14" hidden="1" x14ac:dyDescent="0.2">
      <c r="B35" s="654"/>
      <c r="D35" s="654"/>
      <c r="M35" s="654"/>
      <c r="N35" s="654"/>
    </row>
    <row r="36" spans="2:14" hidden="1" x14ac:dyDescent="0.2">
      <c r="B36" s="654"/>
      <c r="D36" s="654"/>
      <c r="M36" s="654"/>
      <c r="N36" s="654"/>
    </row>
    <row r="37" spans="2:14" hidden="1" x14ac:dyDescent="0.2">
      <c r="B37" s="654"/>
      <c r="D37" s="654"/>
      <c r="M37" s="654"/>
      <c r="N37" s="654"/>
    </row>
    <row r="38" spans="2:14" hidden="1" x14ac:dyDescent="0.2">
      <c r="B38" s="654"/>
      <c r="D38" s="654"/>
      <c r="M38" s="654"/>
      <c r="N38" s="654"/>
    </row>
    <row r="39" spans="2:14" hidden="1" x14ac:dyDescent="0.2">
      <c r="B39" s="654"/>
      <c r="D39" s="654"/>
      <c r="M39" s="654"/>
      <c r="N39" s="654"/>
    </row>
    <row r="40" spans="2:14" hidden="1" x14ac:dyDescent="0.2">
      <c r="B40" s="654"/>
      <c r="D40" s="654"/>
      <c r="M40" s="654"/>
      <c r="N40" s="654"/>
    </row>
    <row r="41" spans="2:14" x14ac:dyDescent="0.2">
      <c r="B41" s="654"/>
      <c r="D41" s="654"/>
      <c r="M41" s="654"/>
      <c r="N41" s="654"/>
    </row>
    <row r="42" spans="2:14" x14ac:dyDescent="0.2">
      <c r="B42" s="654"/>
      <c r="D42" s="654"/>
      <c r="M42" s="654"/>
      <c r="N42" s="654"/>
    </row>
    <row r="43" spans="2:14" x14ac:dyDescent="0.2">
      <c r="B43" s="654"/>
      <c r="D43" s="654"/>
      <c r="M43" s="654"/>
      <c r="N43" s="654"/>
    </row>
    <row r="44" spans="2:14" x14ac:dyDescent="0.2">
      <c r="D44" s="654"/>
      <c r="M44" s="654"/>
      <c r="N44" s="654"/>
    </row>
    <row r="45" spans="2:14" x14ac:dyDescent="0.2">
      <c r="D45" s="654"/>
      <c r="M45" s="654"/>
      <c r="N45" s="654"/>
    </row>
    <row r="46" spans="2:14" x14ac:dyDescent="0.2">
      <c r="D46" s="654"/>
      <c r="M46" s="654"/>
      <c r="N46" s="654"/>
    </row>
    <row r="47" spans="2:14" x14ac:dyDescent="0.2">
      <c r="D47" s="654"/>
      <c r="M47" s="654"/>
      <c r="N47" s="654"/>
    </row>
    <row r="48" spans="2:14" x14ac:dyDescent="0.2">
      <c r="D48" s="654"/>
    </row>
    <row r="49" spans="4:4" x14ac:dyDescent="0.2">
      <c r="D49" s="654"/>
    </row>
    <row r="50" spans="4:4" x14ac:dyDescent="0.2">
      <c r="D50" s="654"/>
    </row>
    <row r="51" spans="4:4" x14ac:dyDescent="0.2">
      <c r="D51" s="654"/>
    </row>
    <row r="52" spans="4:4" x14ac:dyDescent="0.2">
      <c r="D52" s="654"/>
    </row>
    <row r="53" spans="4:4" x14ac:dyDescent="0.2">
      <c r="D53" s="654"/>
    </row>
    <row r="54" spans="4:4" x14ac:dyDescent="0.2">
      <c r="D54" s="654"/>
    </row>
    <row r="55" spans="4:4" x14ac:dyDescent="0.2">
      <c r="D55" s="654"/>
    </row>
    <row r="56" spans="4:4" x14ac:dyDescent="0.2">
      <c r="D56" s="654"/>
    </row>
    <row r="57" spans="4:4" x14ac:dyDescent="0.2">
      <c r="D57" s="654"/>
    </row>
    <row r="58" spans="4:4" x14ac:dyDescent="0.2">
      <c r="D58" s="654"/>
    </row>
    <row r="59" spans="4:4" x14ac:dyDescent="0.2">
      <c r="D59" s="65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652" customWidth="1"/>
    <col min="2" max="2" width="26.5703125" style="652" bestFit="1" customWidth="1"/>
    <col min="3" max="3" width="7.85546875" style="652" customWidth="1"/>
    <col min="4" max="4" width="7" style="652" bestFit="1" customWidth="1"/>
    <col min="5" max="5" width="8.5703125" style="652" customWidth="1"/>
    <col min="6" max="6" width="5.42578125" style="652" customWidth="1"/>
    <col min="7" max="7" width="8.28515625" style="652" customWidth="1"/>
    <col min="8" max="8" width="7" style="652" bestFit="1" customWidth="1"/>
    <col min="9" max="9" width="9.7109375" style="652" customWidth="1"/>
    <col min="10" max="10" width="6" style="652" customWidth="1"/>
    <col min="11" max="11" width="7" style="652" customWidth="1"/>
    <col min="12" max="12" width="6" style="652" customWidth="1"/>
    <col min="13" max="13" width="7.140625" style="652" customWidth="1"/>
    <col min="14" max="14" width="6" style="652" customWidth="1"/>
    <col min="15" max="15" width="7.140625" style="652" customWidth="1"/>
    <col min="16" max="16" width="7.28515625" style="652" customWidth="1"/>
    <col min="17" max="16384" width="11.42578125" style="652"/>
  </cols>
  <sheetData>
    <row r="1" spans="1:21" s="631" customFormat="1" ht="12.75" customHeight="1" x14ac:dyDescent="0.2">
      <c r="B1" s="632" t="s">
        <v>35</v>
      </c>
      <c r="E1" s="633" t="s">
        <v>203</v>
      </c>
      <c r="F1" s="633"/>
      <c r="G1" s="633" t="s">
        <v>204</v>
      </c>
      <c r="H1" s="633"/>
      <c r="I1" s="633" t="s">
        <v>205</v>
      </c>
      <c r="J1" s="633"/>
      <c r="K1" s="633" t="s">
        <v>206</v>
      </c>
      <c r="L1" s="633"/>
      <c r="M1" s="633" t="s">
        <v>207</v>
      </c>
      <c r="N1" s="633"/>
      <c r="O1" s="633" t="s">
        <v>208</v>
      </c>
    </row>
    <row r="2" spans="1:21" s="634" customFormat="1" ht="48" customHeight="1" x14ac:dyDescent="0.2">
      <c r="B2" s="635"/>
      <c r="C2" s="635"/>
      <c r="D2" s="635"/>
      <c r="E2" s="635"/>
      <c r="F2" s="635"/>
      <c r="G2" s="635"/>
      <c r="H2" s="635"/>
    </row>
    <row r="3" spans="1:21" s="636" customFormat="1" ht="19.5" x14ac:dyDescent="0.2">
      <c r="B3" s="1043" t="s">
        <v>455</v>
      </c>
      <c r="C3" s="1043"/>
      <c r="D3" s="1043"/>
      <c r="E3" s="1043"/>
      <c r="F3" s="1043"/>
      <c r="G3" s="1043"/>
      <c r="H3" s="1043"/>
      <c r="I3" s="1043"/>
      <c r="J3" s="1043"/>
      <c r="K3" s="1043"/>
      <c r="L3" s="1043"/>
      <c r="M3" s="1043"/>
      <c r="N3" s="1043"/>
      <c r="O3" s="1043"/>
      <c r="P3" s="1043"/>
    </row>
    <row r="4" spans="1:21" s="636" customFormat="1" x14ac:dyDescent="0.2">
      <c r="B4" s="1056" t="str">
        <f>porsaad!B6</f>
        <v>Situación a 31 de diciembre de 2022</v>
      </c>
      <c r="C4" s="1056"/>
      <c r="D4" s="1056"/>
      <c r="E4" s="1056"/>
      <c r="F4" s="1056"/>
      <c r="G4" s="1056"/>
      <c r="H4" s="1056"/>
      <c r="I4" s="1056"/>
      <c r="J4" s="1056"/>
      <c r="K4" s="1056"/>
      <c r="L4" s="1056"/>
      <c r="M4" s="1056"/>
      <c r="N4" s="1056"/>
      <c r="O4" s="1056"/>
      <c r="P4" s="1056"/>
      <c r="Q4" s="637"/>
      <c r="R4" s="637"/>
      <c r="S4" s="637"/>
      <c r="T4" s="637"/>
      <c r="U4" s="637"/>
    </row>
    <row r="5" spans="1:21" s="471" customFormat="1" ht="7.5" customHeight="1" x14ac:dyDescent="0.2">
      <c r="B5" s="638"/>
      <c r="C5" s="639" t="s">
        <v>203</v>
      </c>
      <c r="D5" s="639"/>
      <c r="E5" s="639" t="s">
        <v>204</v>
      </c>
      <c r="F5" s="639"/>
      <c r="G5" s="639" t="s">
        <v>205</v>
      </c>
      <c r="H5" s="639"/>
      <c r="I5" s="639" t="s">
        <v>206</v>
      </c>
      <c r="J5" s="639"/>
      <c r="K5" s="640" t="s">
        <v>207</v>
      </c>
      <c r="L5" s="639"/>
      <c r="M5" s="640" t="s">
        <v>208</v>
      </c>
      <c r="O5" s="640" t="s">
        <v>208</v>
      </c>
    </row>
    <row r="6" spans="1:21" s="636" customFormat="1" ht="15" customHeight="1" x14ac:dyDescent="0.2">
      <c r="B6" s="656"/>
      <c r="C6" s="1170" t="s">
        <v>209</v>
      </c>
      <c r="D6" s="1171"/>
      <c r="E6" s="1171"/>
      <c r="F6" s="1171"/>
      <c r="G6" s="1171"/>
      <c r="H6" s="1171"/>
      <c r="I6" s="1171"/>
      <c r="J6" s="1171"/>
      <c r="K6" s="1171"/>
      <c r="L6" s="1171"/>
      <c r="M6" s="1171"/>
      <c r="N6" s="1171"/>
      <c r="O6" s="1171"/>
      <c r="P6" s="1172"/>
    </row>
    <row r="7" spans="1:21" s="636" customFormat="1" ht="57" customHeight="1" x14ac:dyDescent="0.2">
      <c r="B7" s="1173" t="s">
        <v>15</v>
      </c>
      <c r="C7" s="1169" t="s">
        <v>3</v>
      </c>
      <c r="D7" s="1169"/>
      <c r="E7" s="1169" t="s">
        <v>210</v>
      </c>
      <c r="F7" s="1169"/>
      <c r="G7" s="1169" t="s">
        <v>211</v>
      </c>
      <c r="H7" s="1169"/>
      <c r="I7" s="1169" t="s">
        <v>212</v>
      </c>
      <c r="J7" s="1169"/>
      <c r="K7" s="1169" t="s">
        <v>213</v>
      </c>
      <c r="L7" s="1169"/>
      <c r="M7" s="1169" t="s">
        <v>214</v>
      </c>
      <c r="N7" s="1169"/>
      <c r="O7" s="1169" t="s">
        <v>215</v>
      </c>
      <c r="P7" s="1169"/>
    </row>
    <row r="8" spans="1:21" s="641" customFormat="1" ht="12" customHeight="1" x14ac:dyDescent="0.2">
      <c r="B8" s="1174"/>
      <c r="C8" s="659" t="s">
        <v>12</v>
      </c>
      <c r="D8" s="659" t="s">
        <v>31</v>
      </c>
      <c r="E8" s="659" t="s">
        <v>12</v>
      </c>
      <c r="F8" s="659" t="s">
        <v>31</v>
      </c>
      <c r="G8" s="659" t="s">
        <v>12</v>
      </c>
      <c r="H8" s="659" t="s">
        <v>31</v>
      </c>
      <c r="I8" s="659" t="s">
        <v>12</v>
      </c>
      <c r="J8" s="659" t="s">
        <v>31</v>
      </c>
      <c r="K8" s="659" t="s">
        <v>12</v>
      </c>
      <c r="L8" s="659" t="s">
        <v>31</v>
      </c>
      <c r="M8" s="659" t="s">
        <v>12</v>
      </c>
      <c r="N8" s="659" t="s">
        <v>31</v>
      </c>
      <c r="O8" s="659" t="s">
        <v>12</v>
      </c>
      <c r="P8" s="659" t="s">
        <v>31</v>
      </c>
      <c r="R8" s="642"/>
    </row>
    <row r="9" spans="1:21" s="643" customFormat="1" ht="16.5" customHeight="1" x14ac:dyDescent="0.2">
      <c r="A9" s="643">
        <v>1</v>
      </c>
      <c r="B9" s="671" t="s">
        <v>11</v>
      </c>
      <c r="C9" s="668">
        <f>E9+G9+I9+K9+M9+O9</f>
        <v>2521</v>
      </c>
      <c r="D9" s="662">
        <f>IFERROR(C9/$C9*100,"-")</f>
        <v>100</v>
      </c>
      <c r="E9" s="660">
        <v>0</v>
      </c>
      <c r="F9" s="661">
        <v>0</v>
      </c>
      <c r="G9" s="668">
        <v>2454</v>
      </c>
      <c r="H9" s="662">
        <v>97.342324474414909</v>
      </c>
      <c r="I9" s="668">
        <v>67</v>
      </c>
      <c r="J9" s="662">
        <v>2.657675525585085</v>
      </c>
      <c r="K9" s="668">
        <v>0</v>
      </c>
      <c r="L9" s="662">
        <v>0</v>
      </c>
      <c r="M9" s="660">
        <v>0</v>
      </c>
      <c r="N9" s="661">
        <v>0</v>
      </c>
      <c r="O9" s="668">
        <v>0</v>
      </c>
      <c r="P9" s="662">
        <f>IFERROR(O9/$C9*100,"-")</f>
        <v>0</v>
      </c>
      <c r="R9" s="644"/>
    </row>
    <row r="10" spans="1:21" s="645" customFormat="1" ht="16.5" customHeight="1" x14ac:dyDescent="0.2">
      <c r="A10" s="645">
        <v>2</v>
      </c>
      <c r="B10" s="672" t="s">
        <v>10</v>
      </c>
      <c r="C10" s="669">
        <f t="shared" ref="C10:C26" si="0">E10+G10+I10+K10+M10+O10</f>
        <v>3308</v>
      </c>
      <c r="D10" s="663">
        <f t="shared" ref="D10:D26" si="1">IFERROR(C10/$C10*100,"-")</f>
        <v>100</v>
      </c>
      <c r="E10" s="657">
        <v>3</v>
      </c>
      <c r="F10" s="658">
        <v>9.0689238210399037E-2</v>
      </c>
      <c r="G10" s="669">
        <v>3070</v>
      </c>
      <c r="H10" s="663">
        <v>92.805320435308346</v>
      </c>
      <c r="I10" s="669">
        <v>235</v>
      </c>
      <c r="J10" s="663">
        <v>7.1039903264812576</v>
      </c>
      <c r="K10" s="669">
        <v>0</v>
      </c>
      <c r="L10" s="663">
        <v>0</v>
      </c>
      <c r="M10" s="657">
        <v>0</v>
      </c>
      <c r="N10" s="658">
        <v>0</v>
      </c>
      <c r="O10" s="669">
        <v>0</v>
      </c>
      <c r="P10" s="663">
        <f t="shared" ref="P10:P26" si="2">IFERROR(O10/$C10*100,"-")</f>
        <v>0</v>
      </c>
      <c r="R10" s="646"/>
    </row>
    <row r="11" spans="1:21" s="645" customFormat="1" ht="16.5" customHeight="1" x14ac:dyDescent="0.2">
      <c r="A11" s="645">
        <v>3</v>
      </c>
      <c r="B11" s="672" t="s">
        <v>40</v>
      </c>
      <c r="C11" s="669">
        <f t="shared" si="0"/>
        <v>1314</v>
      </c>
      <c r="D11" s="663">
        <f t="shared" si="1"/>
        <v>100</v>
      </c>
      <c r="E11" s="657">
        <v>60</v>
      </c>
      <c r="F11" s="658">
        <v>4.5662100456620998</v>
      </c>
      <c r="G11" s="669">
        <v>1172</v>
      </c>
      <c r="H11" s="663">
        <v>89.19330289193303</v>
      </c>
      <c r="I11" s="669">
        <v>74</v>
      </c>
      <c r="J11" s="663">
        <v>5.6316590563165905</v>
      </c>
      <c r="K11" s="669">
        <v>3</v>
      </c>
      <c r="L11" s="663">
        <v>0.22831050228310501</v>
      </c>
      <c r="M11" s="657">
        <v>5</v>
      </c>
      <c r="N11" s="658">
        <v>0.38051750380517502</v>
      </c>
      <c r="O11" s="669">
        <v>0</v>
      </c>
      <c r="P11" s="663">
        <f t="shared" si="2"/>
        <v>0</v>
      </c>
      <c r="R11" s="646"/>
    </row>
    <row r="12" spans="1:21" s="645" customFormat="1" ht="16.5" customHeight="1" x14ac:dyDescent="0.2">
      <c r="A12" s="645">
        <v>4</v>
      </c>
      <c r="B12" s="672" t="s">
        <v>41</v>
      </c>
      <c r="C12" s="669">
        <f t="shared" si="0"/>
        <v>415</v>
      </c>
      <c r="D12" s="663">
        <f t="shared" si="1"/>
        <v>100</v>
      </c>
      <c r="E12" s="657">
        <v>0</v>
      </c>
      <c r="F12" s="658">
        <v>0</v>
      </c>
      <c r="G12" s="669">
        <v>373</v>
      </c>
      <c r="H12" s="663">
        <v>89.879518072289159</v>
      </c>
      <c r="I12" s="669">
        <v>42</v>
      </c>
      <c r="J12" s="663">
        <v>10.120481927710843</v>
      </c>
      <c r="K12" s="669">
        <v>0</v>
      </c>
      <c r="L12" s="663">
        <v>0</v>
      </c>
      <c r="M12" s="657">
        <v>0</v>
      </c>
      <c r="N12" s="658">
        <v>0</v>
      </c>
      <c r="O12" s="669">
        <v>0</v>
      </c>
      <c r="P12" s="663">
        <f t="shared" si="2"/>
        <v>0</v>
      </c>
      <c r="R12" s="646"/>
    </row>
    <row r="13" spans="1:21" s="645" customFormat="1" ht="16.5" customHeight="1" x14ac:dyDescent="0.2">
      <c r="A13" s="645">
        <v>5</v>
      </c>
      <c r="B13" s="672" t="s">
        <v>9</v>
      </c>
      <c r="C13" s="669">
        <f t="shared" si="0"/>
        <v>3474</v>
      </c>
      <c r="D13" s="663">
        <f t="shared" si="1"/>
        <v>100</v>
      </c>
      <c r="E13" s="657">
        <v>2167</v>
      </c>
      <c r="F13" s="658">
        <v>62.377662636729994</v>
      </c>
      <c r="G13" s="669">
        <v>805</v>
      </c>
      <c r="H13" s="663">
        <v>23.172135866436385</v>
      </c>
      <c r="I13" s="669">
        <v>175</v>
      </c>
      <c r="J13" s="663">
        <v>5.0374208405296486</v>
      </c>
      <c r="K13" s="669">
        <v>327</v>
      </c>
      <c r="L13" s="663">
        <v>9.4127806563039726</v>
      </c>
      <c r="M13" s="657">
        <v>0</v>
      </c>
      <c r="N13" s="658">
        <v>0</v>
      </c>
      <c r="O13" s="669">
        <v>0</v>
      </c>
      <c r="P13" s="663">
        <f t="shared" si="2"/>
        <v>0</v>
      </c>
      <c r="R13" s="646"/>
    </row>
    <row r="14" spans="1:21" s="645" customFormat="1" ht="16.5" customHeight="1" x14ac:dyDescent="0.2">
      <c r="A14" s="645">
        <v>6</v>
      </c>
      <c r="B14" s="672" t="s">
        <v>8</v>
      </c>
      <c r="C14" s="669">
        <f t="shared" si="0"/>
        <v>70</v>
      </c>
      <c r="D14" s="663">
        <f t="shared" si="1"/>
        <v>100</v>
      </c>
      <c r="E14" s="657">
        <v>0</v>
      </c>
      <c r="F14" s="658">
        <v>0</v>
      </c>
      <c r="G14" s="669">
        <v>70</v>
      </c>
      <c r="H14" s="663">
        <v>100</v>
      </c>
      <c r="I14" s="669">
        <v>0</v>
      </c>
      <c r="J14" s="663">
        <v>0</v>
      </c>
      <c r="K14" s="669">
        <v>0</v>
      </c>
      <c r="L14" s="663">
        <v>0</v>
      </c>
      <c r="M14" s="657">
        <v>0</v>
      </c>
      <c r="N14" s="658">
        <v>0</v>
      </c>
      <c r="O14" s="669">
        <v>0</v>
      </c>
      <c r="P14" s="663">
        <f t="shared" si="2"/>
        <v>0</v>
      </c>
    </row>
    <row r="15" spans="1:21" s="647" customFormat="1" ht="16.5" customHeight="1" x14ac:dyDescent="0.2">
      <c r="A15" s="647">
        <v>7</v>
      </c>
      <c r="B15" s="672" t="s">
        <v>7</v>
      </c>
      <c r="C15" s="669">
        <f t="shared" si="0"/>
        <v>15641</v>
      </c>
      <c r="D15" s="663">
        <f t="shared" si="1"/>
        <v>100</v>
      </c>
      <c r="E15" s="657">
        <v>1856</v>
      </c>
      <c r="F15" s="658">
        <v>11.866248961063871</v>
      </c>
      <c r="G15" s="669">
        <v>10163</v>
      </c>
      <c r="H15" s="663">
        <v>64.976663896170322</v>
      </c>
      <c r="I15" s="669">
        <v>1541</v>
      </c>
      <c r="J15" s="663">
        <v>9.8523112332971028</v>
      </c>
      <c r="K15" s="669">
        <v>2081</v>
      </c>
      <c r="L15" s="663">
        <v>13.304775909468706</v>
      </c>
      <c r="M15" s="657">
        <v>0</v>
      </c>
      <c r="N15" s="658">
        <v>0</v>
      </c>
      <c r="O15" s="669">
        <v>0</v>
      </c>
      <c r="P15" s="663">
        <f t="shared" si="2"/>
        <v>0</v>
      </c>
    </row>
    <row r="16" spans="1:21" s="647" customFormat="1" ht="16.5" customHeight="1" x14ac:dyDescent="0.2">
      <c r="A16" s="647">
        <v>8</v>
      </c>
      <c r="B16" s="672" t="s">
        <v>43</v>
      </c>
      <c r="C16" s="669">
        <f t="shared" si="0"/>
        <v>3086</v>
      </c>
      <c r="D16" s="663">
        <f t="shared" si="1"/>
        <v>100</v>
      </c>
      <c r="E16" s="657">
        <v>158</v>
      </c>
      <c r="F16" s="658">
        <v>5.1198963058976021</v>
      </c>
      <c r="G16" s="669">
        <v>2322</v>
      </c>
      <c r="H16" s="663">
        <v>75.243033052495136</v>
      </c>
      <c r="I16" s="669">
        <v>126</v>
      </c>
      <c r="J16" s="663">
        <v>4.0829552819183403</v>
      </c>
      <c r="K16" s="669">
        <v>480</v>
      </c>
      <c r="L16" s="663">
        <v>15.554115359688916</v>
      </c>
      <c r="M16" s="657">
        <v>0</v>
      </c>
      <c r="N16" s="658">
        <v>0</v>
      </c>
      <c r="O16" s="669">
        <v>0</v>
      </c>
      <c r="P16" s="663">
        <f t="shared" si="2"/>
        <v>0</v>
      </c>
    </row>
    <row r="17" spans="1:16" s="647" customFormat="1" ht="16.5" customHeight="1" x14ac:dyDescent="0.2">
      <c r="A17" s="647">
        <v>9</v>
      </c>
      <c r="B17" s="672" t="s">
        <v>44</v>
      </c>
      <c r="C17" s="669">
        <f t="shared" si="0"/>
        <v>5550</v>
      </c>
      <c r="D17" s="663">
        <f t="shared" si="1"/>
        <v>100</v>
      </c>
      <c r="E17" s="657">
        <v>1002</v>
      </c>
      <c r="F17" s="658">
        <v>18.054054054054053</v>
      </c>
      <c r="G17" s="669">
        <v>4285</v>
      </c>
      <c r="H17" s="663">
        <v>77.207207207207205</v>
      </c>
      <c r="I17" s="669">
        <v>263</v>
      </c>
      <c r="J17" s="663">
        <v>4.7387387387387392</v>
      </c>
      <c r="K17" s="669">
        <v>0</v>
      </c>
      <c r="L17" s="663">
        <v>0</v>
      </c>
      <c r="M17" s="657">
        <v>0</v>
      </c>
      <c r="N17" s="658">
        <v>0</v>
      </c>
      <c r="O17" s="669">
        <v>0</v>
      </c>
      <c r="P17" s="663">
        <f t="shared" si="2"/>
        <v>0</v>
      </c>
    </row>
    <row r="18" spans="1:16" s="647" customFormat="1" ht="16.5" customHeight="1" x14ac:dyDescent="0.2">
      <c r="A18" s="647">
        <v>10</v>
      </c>
      <c r="B18" s="672" t="s">
        <v>6</v>
      </c>
      <c r="C18" s="669">
        <f t="shared" si="0"/>
        <v>6616</v>
      </c>
      <c r="D18" s="663">
        <f t="shared" si="1"/>
        <v>100</v>
      </c>
      <c r="E18" s="657">
        <v>2455</v>
      </c>
      <c r="F18" s="658">
        <v>37.107013301088273</v>
      </c>
      <c r="G18" s="669">
        <v>3563</v>
      </c>
      <c r="H18" s="663">
        <v>53.854292623941959</v>
      </c>
      <c r="I18" s="669">
        <v>271</v>
      </c>
      <c r="J18" s="663">
        <v>4.0961305925030231</v>
      </c>
      <c r="K18" s="669">
        <v>327</v>
      </c>
      <c r="L18" s="663">
        <v>4.9425634824667473</v>
      </c>
      <c r="M18" s="657">
        <v>0</v>
      </c>
      <c r="N18" s="658">
        <v>0</v>
      </c>
      <c r="O18" s="669">
        <v>0</v>
      </c>
      <c r="P18" s="663">
        <f t="shared" si="2"/>
        <v>0</v>
      </c>
    </row>
    <row r="19" spans="1:16" s="645" customFormat="1" ht="16.5" customHeight="1" x14ac:dyDescent="0.2">
      <c r="A19" s="645">
        <v>11</v>
      </c>
      <c r="B19" s="672" t="s">
        <v>5</v>
      </c>
      <c r="C19" s="669">
        <f t="shared" si="0"/>
        <v>5773</v>
      </c>
      <c r="D19" s="663">
        <f t="shared" si="1"/>
        <v>100</v>
      </c>
      <c r="E19" s="657">
        <v>3881</v>
      </c>
      <c r="F19" s="658">
        <v>67.226745193140474</v>
      </c>
      <c r="G19" s="669">
        <v>1373</v>
      </c>
      <c r="H19" s="663">
        <v>23.783128356140654</v>
      </c>
      <c r="I19" s="669">
        <v>295</v>
      </c>
      <c r="J19" s="663">
        <v>5.1099948033951152</v>
      </c>
      <c r="K19" s="669">
        <v>224</v>
      </c>
      <c r="L19" s="663">
        <v>3.8801316473237488</v>
      </c>
      <c r="M19" s="657">
        <v>0</v>
      </c>
      <c r="N19" s="658">
        <v>0</v>
      </c>
      <c r="O19" s="669">
        <v>0</v>
      </c>
      <c r="P19" s="663">
        <f t="shared" si="2"/>
        <v>0</v>
      </c>
    </row>
    <row r="20" spans="1:16" s="645" customFormat="1" ht="16.5" customHeight="1" x14ac:dyDescent="0.2">
      <c r="A20" s="645">
        <v>12</v>
      </c>
      <c r="B20" s="672" t="s">
        <v>38</v>
      </c>
      <c r="C20" s="669">
        <f t="shared" si="0"/>
        <v>4328</v>
      </c>
      <c r="D20" s="663">
        <f t="shared" si="1"/>
        <v>100</v>
      </c>
      <c r="E20" s="657">
        <v>374</v>
      </c>
      <c r="F20" s="658">
        <v>8.6414048059149717</v>
      </c>
      <c r="G20" s="669">
        <v>2849</v>
      </c>
      <c r="H20" s="663">
        <v>65.827171903881691</v>
      </c>
      <c r="I20" s="669">
        <v>858</v>
      </c>
      <c r="J20" s="663">
        <v>19.824399260628468</v>
      </c>
      <c r="K20" s="669">
        <v>247</v>
      </c>
      <c r="L20" s="663">
        <v>5.7070240295748613</v>
      </c>
      <c r="M20" s="657">
        <v>0</v>
      </c>
      <c r="N20" s="658">
        <v>0</v>
      </c>
      <c r="O20" s="669">
        <v>0</v>
      </c>
      <c r="P20" s="663">
        <f t="shared" si="2"/>
        <v>0</v>
      </c>
    </row>
    <row r="21" spans="1:16" s="645" customFormat="1" ht="16.5" customHeight="1" x14ac:dyDescent="0.2">
      <c r="A21" s="645">
        <v>13</v>
      </c>
      <c r="B21" s="672" t="s">
        <v>45</v>
      </c>
      <c r="C21" s="669">
        <f t="shared" si="0"/>
        <v>12102</v>
      </c>
      <c r="D21" s="663">
        <f t="shared" si="1"/>
        <v>100</v>
      </c>
      <c r="E21" s="657">
        <v>1052</v>
      </c>
      <c r="F21" s="658">
        <v>8.6927780532143455</v>
      </c>
      <c r="G21" s="669">
        <v>9113</v>
      </c>
      <c r="H21" s="663">
        <v>75.3016030408197</v>
      </c>
      <c r="I21" s="669">
        <v>900</v>
      </c>
      <c r="J21" s="663">
        <v>7.4367873078829945</v>
      </c>
      <c r="K21" s="669">
        <v>1037</v>
      </c>
      <c r="L21" s="663">
        <v>8.5688315980829621</v>
      </c>
      <c r="M21" s="657">
        <v>0</v>
      </c>
      <c r="N21" s="658">
        <v>0</v>
      </c>
      <c r="O21" s="669">
        <v>0</v>
      </c>
      <c r="P21" s="663">
        <f t="shared" si="2"/>
        <v>0</v>
      </c>
    </row>
    <row r="22" spans="1:16" s="645" customFormat="1" ht="16.5" customHeight="1" x14ac:dyDescent="0.2">
      <c r="A22" s="645">
        <v>14</v>
      </c>
      <c r="B22" s="672" t="s">
        <v>46</v>
      </c>
      <c r="C22" s="669">
        <f t="shared" si="0"/>
        <v>666</v>
      </c>
      <c r="D22" s="663">
        <f t="shared" si="1"/>
        <v>100</v>
      </c>
      <c r="E22" s="657">
        <v>6</v>
      </c>
      <c r="F22" s="658">
        <v>0.90090090090090091</v>
      </c>
      <c r="G22" s="669">
        <v>485</v>
      </c>
      <c r="H22" s="663">
        <v>72.822822822822815</v>
      </c>
      <c r="I22" s="669">
        <v>87</v>
      </c>
      <c r="J22" s="663">
        <v>13.063063063063062</v>
      </c>
      <c r="K22" s="669">
        <v>88</v>
      </c>
      <c r="L22" s="663">
        <v>13.213213213213212</v>
      </c>
      <c r="M22" s="657">
        <v>0</v>
      </c>
      <c r="N22" s="658">
        <v>0</v>
      </c>
      <c r="O22" s="669">
        <v>0</v>
      </c>
      <c r="P22" s="663">
        <f t="shared" si="2"/>
        <v>0</v>
      </c>
    </row>
    <row r="23" spans="1:16" s="645" customFormat="1" ht="16.5" customHeight="1" x14ac:dyDescent="0.2">
      <c r="A23" s="645">
        <v>15</v>
      </c>
      <c r="B23" s="672" t="s">
        <v>47</v>
      </c>
      <c r="C23" s="669">
        <f t="shared" si="0"/>
        <v>799</v>
      </c>
      <c r="D23" s="663">
        <f t="shared" si="1"/>
        <v>100</v>
      </c>
      <c r="E23" s="657">
        <v>455</v>
      </c>
      <c r="F23" s="658">
        <v>56.946182728410513</v>
      </c>
      <c r="G23" s="669">
        <v>291</v>
      </c>
      <c r="H23" s="663">
        <v>36.420525657071337</v>
      </c>
      <c r="I23" s="669">
        <v>52</v>
      </c>
      <c r="J23" s="663">
        <v>6.5081351689612017</v>
      </c>
      <c r="K23" s="669">
        <v>1</v>
      </c>
      <c r="L23" s="663">
        <v>0.12515644555694619</v>
      </c>
      <c r="M23" s="657">
        <v>0</v>
      </c>
      <c r="N23" s="658">
        <v>0</v>
      </c>
      <c r="O23" s="669">
        <v>0</v>
      </c>
      <c r="P23" s="663">
        <f t="shared" si="2"/>
        <v>0</v>
      </c>
    </row>
    <row r="24" spans="1:16" s="645" customFormat="1" ht="16.5" customHeight="1" x14ac:dyDescent="0.2">
      <c r="A24" s="645">
        <v>16</v>
      </c>
      <c r="B24" s="672" t="s">
        <v>48</v>
      </c>
      <c r="C24" s="669">
        <f t="shared" si="0"/>
        <v>679</v>
      </c>
      <c r="D24" s="663">
        <f t="shared" si="1"/>
        <v>100</v>
      </c>
      <c r="E24" s="657">
        <v>0</v>
      </c>
      <c r="F24" s="658">
        <v>0</v>
      </c>
      <c r="G24" s="669">
        <v>675</v>
      </c>
      <c r="H24" s="663">
        <v>99.410898379970547</v>
      </c>
      <c r="I24" s="669">
        <v>4</v>
      </c>
      <c r="J24" s="663">
        <v>0.5891016200294551</v>
      </c>
      <c r="K24" s="669">
        <v>0</v>
      </c>
      <c r="L24" s="663">
        <v>0</v>
      </c>
      <c r="M24" s="657">
        <v>0</v>
      </c>
      <c r="N24" s="658">
        <v>0</v>
      </c>
      <c r="O24" s="669">
        <v>0</v>
      </c>
      <c r="P24" s="663">
        <f t="shared" si="2"/>
        <v>0</v>
      </c>
    </row>
    <row r="25" spans="1:16" s="645" customFormat="1" ht="16.5" customHeight="1" x14ac:dyDescent="0.2">
      <c r="A25" s="645">
        <v>17</v>
      </c>
      <c r="B25" s="672" t="s">
        <v>49</v>
      </c>
      <c r="C25" s="669">
        <f t="shared" si="0"/>
        <v>473</v>
      </c>
      <c r="D25" s="663">
        <f t="shared" si="1"/>
        <v>100</v>
      </c>
      <c r="E25" s="657">
        <v>0</v>
      </c>
      <c r="F25" s="658">
        <v>0</v>
      </c>
      <c r="G25" s="669">
        <v>438</v>
      </c>
      <c r="H25" s="663">
        <v>92.600422832980982</v>
      </c>
      <c r="I25" s="669">
        <v>21</v>
      </c>
      <c r="J25" s="663">
        <v>4.439746300211417</v>
      </c>
      <c r="K25" s="669">
        <v>0</v>
      </c>
      <c r="L25" s="663">
        <v>0</v>
      </c>
      <c r="M25" s="657">
        <v>14</v>
      </c>
      <c r="N25" s="658">
        <v>2.9598308668076108</v>
      </c>
      <c r="O25" s="669">
        <v>0</v>
      </c>
      <c r="P25" s="663">
        <f t="shared" si="2"/>
        <v>0</v>
      </c>
    </row>
    <row r="26" spans="1:16" s="645" customFormat="1" ht="16.5" customHeight="1" x14ac:dyDescent="0.2">
      <c r="B26" s="672" t="s">
        <v>4</v>
      </c>
      <c r="C26" s="669">
        <f t="shared" si="0"/>
        <v>1</v>
      </c>
      <c r="D26" s="663">
        <f t="shared" si="1"/>
        <v>100</v>
      </c>
      <c r="E26" s="657">
        <v>0</v>
      </c>
      <c r="F26" s="658">
        <v>0</v>
      </c>
      <c r="G26" s="669">
        <v>1</v>
      </c>
      <c r="H26" s="663">
        <v>100</v>
      </c>
      <c r="I26" s="669">
        <v>0</v>
      </c>
      <c r="J26" s="663">
        <v>0</v>
      </c>
      <c r="K26" s="669">
        <v>0</v>
      </c>
      <c r="L26" s="663">
        <v>0</v>
      </c>
      <c r="M26" s="657">
        <v>0</v>
      </c>
      <c r="N26" s="658">
        <v>0</v>
      </c>
      <c r="O26" s="669">
        <v>0</v>
      </c>
      <c r="P26" s="663">
        <f t="shared" si="2"/>
        <v>0</v>
      </c>
    </row>
    <row r="27" spans="1:16" s="643" customFormat="1" ht="14.25" x14ac:dyDescent="0.2">
      <c r="B27" s="664" t="s">
        <v>3</v>
      </c>
      <c r="C27" s="670">
        <f>SUM(C9:C26)</f>
        <v>66816</v>
      </c>
      <c r="D27" s="667">
        <f>C27/$C27*100</f>
        <v>100</v>
      </c>
      <c r="E27" s="670">
        <f>SUM(E9:E26)</f>
        <v>13469</v>
      </c>
      <c r="F27" s="666">
        <f>E27/$C27*100</f>
        <v>20.158345306513407</v>
      </c>
      <c r="G27" s="670">
        <f>SUM(G9:G26)</f>
        <v>43502</v>
      </c>
      <c r="H27" s="667">
        <f>G27/$C27*100</f>
        <v>65.107159961685824</v>
      </c>
      <c r="I27" s="670">
        <f>SUM(I9:I26)</f>
        <v>5011</v>
      </c>
      <c r="J27" s="667">
        <f>I27/$C27*100</f>
        <v>7.4997006704980844</v>
      </c>
      <c r="K27" s="670">
        <f>SUM(K9:K26)</f>
        <v>4815</v>
      </c>
      <c r="L27" s="667">
        <f>K27/$C27*100</f>
        <v>7.2063577586206895</v>
      </c>
      <c r="M27" s="670">
        <f>SUM(M9:M26)</f>
        <v>19</v>
      </c>
      <c r="N27" s="666">
        <f>M27/$C27*100</f>
        <v>2.8436302681992338E-2</v>
      </c>
      <c r="O27" s="670">
        <f>SUM(O9:O26)</f>
        <v>0</v>
      </c>
      <c r="P27" s="667">
        <f>O27/$C27*100</f>
        <v>0</v>
      </c>
    </row>
    <row r="28" spans="1:16" s="643" customFormat="1" ht="14.25" hidden="1" x14ac:dyDescent="0.2">
      <c r="A28" s="640">
        <v>18</v>
      </c>
      <c r="B28" s="640" t="s">
        <v>42</v>
      </c>
      <c r="C28" s="648"/>
      <c r="D28" s="649"/>
      <c r="E28" s="648"/>
      <c r="F28" s="649"/>
      <c r="G28" s="648"/>
      <c r="H28" s="649"/>
      <c r="I28" s="648"/>
      <c r="J28" s="649"/>
      <c r="K28" s="648"/>
      <c r="L28" s="649"/>
      <c r="M28" s="648"/>
      <c r="N28" s="649"/>
      <c r="O28" s="648"/>
      <c r="P28" s="649"/>
    </row>
    <row r="29" spans="1:16" s="651" customFormat="1" hidden="1" x14ac:dyDescent="0.2">
      <c r="A29" s="640">
        <v>19</v>
      </c>
      <c r="B29" s="640" t="s">
        <v>50</v>
      </c>
      <c r="C29" s="650"/>
      <c r="D29" s="650"/>
      <c r="E29" s="650"/>
      <c r="F29" s="650"/>
      <c r="G29" s="650"/>
      <c r="H29" s="650"/>
      <c r="I29" s="650"/>
      <c r="K29" s="650"/>
      <c r="L29" s="650"/>
      <c r="M29" s="650"/>
      <c r="N29" s="650"/>
      <c r="O29" s="650"/>
      <c r="P29" s="650"/>
    </row>
    <row r="30" spans="1:16" hidden="1" x14ac:dyDescent="0.2">
      <c r="C30" s="653"/>
      <c r="D30" s="653"/>
      <c r="E30" s="653"/>
      <c r="F30" s="653"/>
      <c r="G30" s="653"/>
      <c r="H30" s="653"/>
      <c r="I30" s="653"/>
      <c r="J30" s="653"/>
      <c r="K30" s="653"/>
      <c r="L30" s="653"/>
      <c r="M30" s="653"/>
      <c r="N30" s="653"/>
      <c r="O30" s="653"/>
      <c r="P30" s="653"/>
    </row>
    <row r="31" spans="1:16" hidden="1" x14ac:dyDescent="0.2">
      <c r="B31" s="654"/>
      <c r="C31" s="655"/>
      <c r="D31" s="655"/>
      <c r="E31" s="655"/>
      <c r="F31" s="655"/>
      <c r="G31" s="655"/>
      <c r="M31" s="654"/>
      <c r="N31" s="654"/>
    </row>
    <row r="32" spans="1:16" hidden="1" x14ac:dyDescent="0.2">
      <c r="B32" s="654"/>
      <c r="D32" s="654"/>
      <c r="M32" s="654"/>
      <c r="N32" s="654"/>
    </row>
    <row r="33" spans="2:14" hidden="1" x14ac:dyDescent="0.2">
      <c r="B33" s="654"/>
      <c r="D33" s="654"/>
      <c r="M33" s="654"/>
      <c r="N33" s="654"/>
    </row>
    <row r="34" spans="2:14" hidden="1" x14ac:dyDescent="0.2">
      <c r="B34" s="654"/>
      <c r="D34" s="654"/>
      <c r="M34" s="654"/>
      <c r="N34" s="654"/>
    </row>
    <row r="35" spans="2:14" hidden="1" x14ac:dyDescent="0.2">
      <c r="B35" s="654"/>
      <c r="D35" s="654"/>
      <c r="M35" s="654"/>
      <c r="N35" s="654"/>
    </row>
    <row r="36" spans="2:14" hidden="1" x14ac:dyDescent="0.2">
      <c r="B36" s="654"/>
      <c r="D36" s="654"/>
      <c r="M36" s="654"/>
      <c r="N36" s="654"/>
    </row>
    <row r="37" spans="2:14" hidden="1" x14ac:dyDescent="0.2">
      <c r="B37" s="654"/>
      <c r="D37" s="654"/>
      <c r="M37" s="654"/>
      <c r="N37" s="654"/>
    </row>
    <row r="38" spans="2:14" hidden="1" x14ac:dyDescent="0.2">
      <c r="B38" s="654"/>
      <c r="D38" s="654"/>
      <c r="M38" s="654"/>
      <c r="N38" s="654"/>
    </row>
    <row r="39" spans="2:14" hidden="1" x14ac:dyDescent="0.2">
      <c r="B39" s="654"/>
      <c r="D39" s="654"/>
      <c r="M39" s="654"/>
      <c r="N39" s="654"/>
    </row>
    <row r="40" spans="2:14" hidden="1" x14ac:dyDescent="0.2">
      <c r="B40" s="654"/>
      <c r="D40" s="654"/>
      <c r="M40" s="654"/>
      <c r="N40" s="654"/>
    </row>
    <row r="41" spans="2:14" x14ac:dyDescent="0.2">
      <c r="B41" s="654"/>
      <c r="C41" s="655"/>
      <c r="D41" s="654"/>
      <c r="M41" s="654"/>
      <c r="N41" s="654"/>
    </row>
    <row r="42" spans="2:14" s="1024" customFormat="1" x14ac:dyDescent="0.2">
      <c r="B42" s="640"/>
      <c r="C42" s="1023"/>
      <c r="D42" s="640"/>
      <c r="M42" s="640"/>
      <c r="N42" s="640"/>
    </row>
    <row r="43" spans="2:14" s="1024" customFormat="1" x14ac:dyDescent="0.2">
      <c r="B43" s="640"/>
      <c r="D43" s="640"/>
      <c r="M43" s="640"/>
      <c r="N43" s="640"/>
    </row>
    <row r="44" spans="2:14" s="1024" customFormat="1" x14ac:dyDescent="0.2">
      <c r="D44" s="640"/>
      <c r="M44" s="640"/>
      <c r="N44" s="640"/>
    </row>
    <row r="45" spans="2:14" s="1024" customFormat="1" x14ac:dyDescent="0.2">
      <c r="B45" s="863" t="s">
        <v>42</v>
      </c>
      <c r="C45" s="864"/>
      <c r="D45" s="865"/>
      <c r="E45" s="864"/>
      <c r="F45" s="864"/>
      <c r="G45" s="866">
        <f>IFERROR(GETPIVOTDATA("ID PRESTACION
COUNT",#REF!,"CCAA",$B45,"Grado Resuelto",$B$1,"Subtipo",G$1),0)</f>
        <v>0</v>
      </c>
      <c r="H45" s="864"/>
      <c r="M45" s="640"/>
      <c r="N45" s="640"/>
    </row>
    <row r="46" spans="2:14" s="1024" customFormat="1" x14ac:dyDescent="0.2">
      <c r="B46" s="863" t="s">
        <v>50</v>
      </c>
      <c r="C46" s="864"/>
      <c r="D46" s="865"/>
      <c r="E46" s="864"/>
      <c r="F46" s="864"/>
      <c r="G46" s="866">
        <f>IFERROR(GETPIVOTDATA("ID PRESTACION
COUNT",#REF!,"CCAA",$B46,"Grado Resuelto",$B$1,"Subtipo",G$1),0)</f>
        <v>0</v>
      </c>
      <c r="H46" s="864"/>
      <c r="M46" s="640"/>
      <c r="N46" s="640"/>
    </row>
    <row r="47" spans="2:14" s="1024" customFormat="1" x14ac:dyDescent="0.2">
      <c r="D47" s="640"/>
      <c r="M47" s="640"/>
      <c r="N47" s="640"/>
    </row>
    <row r="48" spans="2:14" s="1024" customFormat="1" x14ac:dyDescent="0.2">
      <c r="D48" s="640"/>
    </row>
    <row r="49" spans="4:4" x14ac:dyDescent="0.2">
      <c r="D49" s="654"/>
    </row>
    <row r="50" spans="4:4" x14ac:dyDescent="0.2">
      <c r="D50" s="654"/>
    </row>
    <row r="51" spans="4:4" x14ac:dyDescent="0.2">
      <c r="D51" s="654"/>
    </row>
    <row r="52" spans="4:4" x14ac:dyDescent="0.2">
      <c r="D52" s="654"/>
    </row>
    <row r="53" spans="4:4" x14ac:dyDescent="0.2">
      <c r="D53" s="654"/>
    </row>
    <row r="54" spans="4:4" x14ac:dyDescent="0.2">
      <c r="D54" s="654"/>
    </row>
    <row r="55" spans="4:4" x14ac:dyDescent="0.2">
      <c r="D55" s="654"/>
    </row>
    <row r="56" spans="4:4" x14ac:dyDescent="0.2">
      <c r="D56" s="654"/>
    </row>
    <row r="57" spans="4:4" x14ac:dyDescent="0.2">
      <c r="D57" s="654"/>
    </row>
    <row r="58" spans="4:4" x14ac:dyDescent="0.2">
      <c r="D58" s="654"/>
    </row>
    <row r="59" spans="4:4" x14ac:dyDescent="0.2">
      <c r="D59" s="65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652" customWidth="1"/>
    <col min="2" max="2" width="26.5703125" style="652" bestFit="1" customWidth="1"/>
    <col min="3" max="3" width="7.85546875" style="652" customWidth="1"/>
    <col min="4" max="4" width="7" style="652" bestFit="1" customWidth="1"/>
    <col min="5" max="5" width="8.5703125" style="652" customWidth="1"/>
    <col min="6" max="6" width="5.42578125" style="652" customWidth="1"/>
    <col min="7" max="7" width="8.28515625" style="652" customWidth="1"/>
    <col min="8" max="8" width="7" style="652" bestFit="1" customWidth="1"/>
    <col min="9" max="9" width="9.7109375" style="652" customWidth="1"/>
    <col min="10" max="10" width="6" style="652" customWidth="1"/>
    <col min="11" max="11" width="7" style="652" customWidth="1"/>
    <col min="12" max="12" width="6" style="652" customWidth="1"/>
    <col min="13" max="13" width="7.140625" style="652" customWidth="1"/>
    <col min="14" max="14" width="6" style="652" customWidth="1"/>
    <col min="15" max="15" width="7.140625" style="652" customWidth="1"/>
    <col min="16" max="16" width="7.28515625" style="652" customWidth="1"/>
    <col min="17" max="16384" width="11.42578125" style="652"/>
  </cols>
  <sheetData>
    <row r="1" spans="1:21" s="631" customFormat="1" ht="12.75" customHeight="1" x14ac:dyDescent="0.2">
      <c r="B1" s="632" t="s">
        <v>36</v>
      </c>
      <c r="E1" s="633" t="s">
        <v>203</v>
      </c>
      <c r="F1" s="633"/>
      <c r="G1" s="633" t="s">
        <v>204</v>
      </c>
      <c r="H1" s="633"/>
      <c r="I1" s="633" t="s">
        <v>205</v>
      </c>
      <c r="J1" s="633"/>
      <c r="K1" s="633" t="s">
        <v>206</v>
      </c>
      <c r="L1" s="633"/>
      <c r="M1" s="633" t="s">
        <v>207</v>
      </c>
      <c r="N1" s="633"/>
      <c r="O1" s="633" t="s">
        <v>208</v>
      </c>
    </row>
    <row r="2" spans="1:21" s="634" customFormat="1" ht="48" customHeight="1" x14ac:dyDescent="0.2">
      <c r="B2" s="635"/>
      <c r="C2" s="635"/>
      <c r="D2" s="635"/>
      <c r="E2" s="635"/>
      <c r="F2" s="635"/>
      <c r="G2" s="635"/>
      <c r="H2" s="635"/>
    </row>
    <row r="3" spans="1:21" s="636" customFormat="1" ht="19.5" x14ac:dyDescent="0.2">
      <c r="B3" s="1043" t="s">
        <v>454</v>
      </c>
      <c r="C3" s="1043"/>
      <c r="D3" s="1043"/>
      <c r="E3" s="1043"/>
      <c r="F3" s="1043"/>
      <c r="G3" s="1043"/>
      <c r="H3" s="1043"/>
      <c r="I3" s="1043"/>
      <c r="J3" s="1043"/>
      <c r="K3" s="1043"/>
      <c r="L3" s="1043"/>
      <c r="M3" s="1043"/>
      <c r="N3" s="1043"/>
      <c r="O3" s="1043"/>
      <c r="P3" s="1043"/>
    </row>
    <row r="4" spans="1:21" s="636" customFormat="1" x14ac:dyDescent="0.2">
      <c r="B4" s="1056" t="str">
        <f>porsaad!B6</f>
        <v>Situación a 31 de diciembre de 2022</v>
      </c>
      <c r="C4" s="1056"/>
      <c r="D4" s="1056"/>
      <c r="E4" s="1056"/>
      <c r="F4" s="1056"/>
      <c r="G4" s="1056"/>
      <c r="H4" s="1056"/>
      <c r="I4" s="1056"/>
      <c r="J4" s="1056"/>
      <c r="K4" s="1056"/>
      <c r="L4" s="1056"/>
      <c r="M4" s="1056"/>
      <c r="N4" s="1056"/>
      <c r="O4" s="1056"/>
      <c r="P4" s="1056"/>
      <c r="Q4" s="637"/>
      <c r="R4" s="637"/>
      <c r="S4" s="637"/>
      <c r="T4" s="637"/>
      <c r="U4" s="637"/>
    </row>
    <row r="5" spans="1:21" s="471" customFormat="1" ht="7.5" customHeight="1" x14ac:dyDescent="0.2">
      <c r="B5" s="638"/>
      <c r="C5" s="639" t="s">
        <v>203</v>
      </c>
      <c r="D5" s="639"/>
      <c r="E5" s="639" t="s">
        <v>204</v>
      </c>
      <c r="F5" s="639"/>
      <c r="G5" s="639" t="s">
        <v>205</v>
      </c>
      <c r="H5" s="639"/>
      <c r="I5" s="639" t="s">
        <v>206</v>
      </c>
      <c r="J5" s="639"/>
      <c r="K5" s="640" t="s">
        <v>207</v>
      </c>
      <c r="L5" s="639"/>
      <c r="M5" s="640" t="s">
        <v>208</v>
      </c>
      <c r="O5" s="640" t="s">
        <v>208</v>
      </c>
    </row>
    <row r="6" spans="1:21" s="636" customFormat="1" ht="15" customHeight="1" x14ac:dyDescent="0.2">
      <c r="B6" s="656"/>
      <c r="C6" s="1170" t="s">
        <v>209</v>
      </c>
      <c r="D6" s="1171"/>
      <c r="E6" s="1171"/>
      <c r="F6" s="1171"/>
      <c r="G6" s="1171"/>
      <c r="H6" s="1171"/>
      <c r="I6" s="1171"/>
      <c r="J6" s="1171"/>
      <c r="K6" s="1171"/>
      <c r="L6" s="1171"/>
      <c r="M6" s="1171"/>
      <c r="N6" s="1171"/>
      <c r="O6" s="1171"/>
      <c r="P6" s="1172"/>
    </row>
    <row r="7" spans="1:21" s="636" customFormat="1" ht="57" customHeight="1" x14ac:dyDescent="0.2">
      <c r="B7" s="1173" t="s">
        <v>15</v>
      </c>
      <c r="C7" s="1169" t="s">
        <v>3</v>
      </c>
      <c r="D7" s="1169"/>
      <c r="E7" s="1169" t="s">
        <v>210</v>
      </c>
      <c r="F7" s="1169"/>
      <c r="G7" s="1169" t="s">
        <v>211</v>
      </c>
      <c r="H7" s="1169"/>
      <c r="I7" s="1169" t="s">
        <v>212</v>
      </c>
      <c r="J7" s="1169"/>
      <c r="K7" s="1169" t="s">
        <v>213</v>
      </c>
      <c r="L7" s="1169"/>
      <c r="M7" s="1169" t="s">
        <v>214</v>
      </c>
      <c r="N7" s="1169"/>
      <c r="O7" s="1169" t="s">
        <v>215</v>
      </c>
      <c r="P7" s="1169"/>
    </row>
    <row r="8" spans="1:21" s="641" customFormat="1" ht="12" customHeight="1" x14ac:dyDescent="0.2">
      <c r="B8" s="1174"/>
      <c r="C8" s="659" t="s">
        <v>12</v>
      </c>
      <c r="D8" s="659" t="s">
        <v>31</v>
      </c>
      <c r="E8" s="659" t="s">
        <v>12</v>
      </c>
      <c r="F8" s="659" t="s">
        <v>31</v>
      </c>
      <c r="G8" s="659" t="s">
        <v>12</v>
      </c>
      <c r="H8" s="659" t="s">
        <v>31</v>
      </c>
      <c r="I8" s="659" t="s">
        <v>12</v>
      </c>
      <c r="J8" s="659" t="s">
        <v>31</v>
      </c>
      <c r="K8" s="659" t="s">
        <v>12</v>
      </c>
      <c r="L8" s="659" t="s">
        <v>31</v>
      </c>
      <c r="M8" s="659" t="s">
        <v>12</v>
      </c>
      <c r="N8" s="659" t="s">
        <v>31</v>
      </c>
      <c r="O8" s="659" t="s">
        <v>12</v>
      </c>
      <c r="P8" s="659" t="s">
        <v>31</v>
      </c>
      <c r="R8" s="642"/>
    </row>
    <row r="9" spans="1:21" s="643" customFormat="1" ht="16.5" customHeight="1" x14ac:dyDescent="0.2">
      <c r="A9" s="643">
        <v>1</v>
      </c>
      <c r="B9" s="671" t="s">
        <v>11</v>
      </c>
      <c r="C9" s="668">
        <f>E9+G9+I9+K9+M9+O9</f>
        <v>1728</v>
      </c>
      <c r="D9" s="662">
        <f>IFERROR(C9/$C9*100,"-")</f>
        <v>100</v>
      </c>
      <c r="E9" s="660">
        <v>0</v>
      </c>
      <c r="F9" s="661">
        <v>0</v>
      </c>
      <c r="G9" s="668">
        <v>1663</v>
      </c>
      <c r="H9" s="662">
        <v>96.238425925925924</v>
      </c>
      <c r="I9" s="668">
        <v>65</v>
      </c>
      <c r="J9" s="662">
        <v>3.761574074074074</v>
      </c>
      <c r="K9" s="668">
        <v>0</v>
      </c>
      <c r="L9" s="662">
        <v>0</v>
      </c>
      <c r="M9" s="660">
        <v>0</v>
      </c>
      <c r="N9" s="661">
        <v>0</v>
      </c>
      <c r="O9" s="668">
        <v>0</v>
      </c>
      <c r="P9" s="662">
        <f>IFERROR(O9/$C9*100,"-")</f>
        <v>0</v>
      </c>
      <c r="R9" s="644"/>
    </row>
    <row r="10" spans="1:21" s="645" customFormat="1" ht="16.5" customHeight="1" x14ac:dyDescent="0.2">
      <c r="A10" s="645">
        <v>2</v>
      </c>
      <c r="B10" s="672" t="s">
        <v>10</v>
      </c>
      <c r="C10" s="669">
        <f t="shared" ref="C10:C26" si="0">E10+G10+I10+K10+M10+O10</f>
        <v>3303</v>
      </c>
      <c r="D10" s="663">
        <f t="shared" ref="D10:D26" si="1">IFERROR(C10/$C10*100,"-")</f>
        <v>100</v>
      </c>
      <c r="E10" s="657">
        <v>2</v>
      </c>
      <c r="F10" s="658">
        <v>6.0551014229488345E-2</v>
      </c>
      <c r="G10" s="669">
        <v>3039</v>
      </c>
      <c r="H10" s="663">
        <v>92.007266121707545</v>
      </c>
      <c r="I10" s="669">
        <v>262</v>
      </c>
      <c r="J10" s="663">
        <v>7.9321828640629723</v>
      </c>
      <c r="K10" s="669">
        <v>0</v>
      </c>
      <c r="L10" s="663">
        <v>0</v>
      </c>
      <c r="M10" s="657">
        <v>0</v>
      </c>
      <c r="N10" s="658">
        <v>0</v>
      </c>
      <c r="O10" s="669">
        <v>0</v>
      </c>
      <c r="P10" s="663">
        <f t="shared" ref="P10:P26" si="2">IFERROR(O10/$C10*100,"-")</f>
        <v>0</v>
      </c>
      <c r="R10" s="646"/>
    </row>
    <row r="11" spans="1:21" s="645" customFormat="1" ht="16.5" customHeight="1" x14ac:dyDescent="0.2">
      <c r="A11" s="645">
        <v>3</v>
      </c>
      <c r="B11" s="672" t="s">
        <v>40</v>
      </c>
      <c r="C11" s="669">
        <f t="shared" si="0"/>
        <v>1258</v>
      </c>
      <c r="D11" s="663">
        <f t="shared" si="1"/>
        <v>100</v>
      </c>
      <c r="E11" s="657">
        <v>51</v>
      </c>
      <c r="F11" s="658">
        <v>4.0540540540540544</v>
      </c>
      <c r="G11" s="669">
        <v>1081</v>
      </c>
      <c r="H11" s="663">
        <v>85.930047694753569</v>
      </c>
      <c r="I11" s="669">
        <v>107</v>
      </c>
      <c r="J11" s="663">
        <v>8.5055643879173282</v>
      </c>
      <c r="K11" s="669">
        <v>2</v>
      </c>
      <c r="L11" s="663">
        <v>0.1589825119236884</v>
      </c>
      <c r="M11" s="657">
        <v>17</v>
      </c>
      <c r="N11" s="658">
        <v>1.3513513513513513</v>
      </c>
      <c r="O11" s="669">
        <v>0</v>
      </c>
      <c r="P11" s="663">
        <f t="shared" si="2"/>
        <v>0</v>
      </c>
      <c r="R11" s="646"/>
    </row>
    <row r="12" spans="1:21" s="645" customFormat="1" ht="16.5" customHeight="1" x14ac:dyDescent="0.2">
      <c r="A12" s="645">
        <v>4</v>
      </c>
      <c r="B12" s="672" t="s">
        <v>41</v>
      </c>
      <c r="C12" s="669">
        <f t="shared" si="0"/>
        <v>360</v>
      </c>
      <c r="D12" s="663">
        <f t="shared" si="1"/>
        <v>100</v>
      </c>
      <c r="E12" s="657">
        <v>0</v>
      </c>
      <c r="F12" s="658">
        <v>0</v>
      </c>
      <c r="G12" s="669">
        <v>298</v>
      </c>
      <c r="H12" s="663">
        <v>82.777777777777771</v>
      </c>
      <c r="I12" s="669">
        <v>62</v>
      </c>
      <c r="J12" s="663">
        <v>17.222222222222221</v>
      </c>
      <c r="K12" s="669">
        <v>0</v>
      </c>
      <c r="L12" s="663">
        <v>0</v>
      </c>
      <c r="M12" s="657">
        <v>0</v>
      </c>
      <c r="N12" s="658">
        <v>0</v>
      </c>
      <c r="O12" s="669">
        <v>0</v>
      </c>
      <c r="P12" s="663">
        <f t="shared" si="2"/>
        <v>0</v>
      </c>
      <c r="R12" s="646"/>
    </row>
    <row r="13" spans="1:21" s="645" customFormat="1" ht="16.5" customHeight="1" x14ac:dyDescent="0.2">
      <c r="A13" s="645">
        <v>5</v>
      </c>
      <c r="B13" s="672" t="s">
        <v>9</v>
      </c>
      <c r="C13" s="669">
        <f t="shared" si="0"/>
        <v>3752</v>
      </c>
      <c r="D13" s="663">
        <f t="shared" si="1"/>
        <v>100</v>
      </c>
      <c r="E13" s="657">
        <v>2512</v>
      </c>
      <c r="F13" s="658">
        <v>66.950959488272915</v>
      </c>
      <c r="G13" s="669">
        <v>472</v>
      </c>
      <c r="H13" s="663">
        <v>12.579957356076759</v>
      </c>
      <c r="I13" s="669">
        <v>214</v>
      </c>
      <c r="J13" s="663">
        <v>5.7036247334754799</v>
      </c>
      <c r="K13" s="669">
        <v>553</v>
      </c>
      <c r="L13" s="663">
        <v>14.738805970149254</v>
      </c>
      <c r="M13" s="657">
        <v>1</v>
      </c>
      <c r="N13" s="658">
        <v>2.6652452025586353E-2</v>
      </c>
      <c r="O13" s="669">
        <v>0</v>
      </c>
      <c r="P13" s="663">
        <f t="shared" si="2"/>
        <v>0</v>
      </c>
      <c r="R13" s="646"/>
    </row>
    <row r="14" spans="1:21" s="645" customFormat="1" ht="16.5" customHeight="1" x14ac:dyDescent="0.2">
      <c r="A14" s="645">
        <v>6</v>
      </c>
      <c r="B14" s="672" t="s">
        <v>8</v>
      </c>
      <c r="C14" s="669">
        <f t="shared" si="0"/>
        <v>43</v>
      </c>
      <c r="D14" s="663">
        <f t="shared" si="1"/>
        <v>100</v>
      </c>
      <c r="E14" s="657">
        <v>0</v>
      </c>
      <c r="F14" s="658">
        <v>0</v>
      </c>
      <c r="G14" s="669">
        <v>43</v>
      </c>
      <c r="H14" s="663">
        <v>100</v>
      </c>
      <c r="I14" s="669">
        <v>0</v>
      </c>
      <c r="J14" s="663">
        <v>0</v>
      </c>
      <c r="K14" s="669">
        <v>0</v>
      </c>
      <c r="L14" s="663">
        <v>0</v>
      </c>
      <c r="M14" s="657">
        <v>0</v>
      </c>
      <c r="N14" s="658">
        <v>0</v>
      </c>
      <c r="O14" s="669">
        <v>0</v>
      </c>
      <c r="P14" s="663">
        <f t="shared" si="2"/>
        <v>0</v>
      </c>
    </row>
    <row r="15" spans="1:21" s="647" customFormat="1" ht="16.5" customHeight="1" x14ac:dyDescent="0.2">
      <c r="A15" s="647">
        <v>7</v>
      </c>
      <c r="B15" s="672" t="s">
        <v>7</v>
      </c>
      <c r="C15" s="669">
        <f t="shared" si="0"/>
        <v>15535</v>
      </c>
      <c r="D15" s="663">
        <f t="shared" si="1"/>
        <v>100</v>
      </c>
      <c r="E15" s="657">
        <v>2992</v>
      </c>
      <c r="F15" s="658">
        <v>19.25973607981976</v>
      </c>
      <c r="G15" s="669">
        <v>8376</v>
      </c>
      <c r="H15" s="663">
        <v>53.91696169938848</v>
      </c>
      <c r="I15" s="669">
        <v>1956</v>
      </c>
      <c r="J15" s="663">
        <v>12.590923720630833</v>
      </c>
      <c r="K15" s="669">
        <v>2211</v>
      </c>
      <c r="L15" s="663">
        <v>14.232378500160928</v>
      </c>
      <c r="M15" s="657">
        <v>0</v>
      </c>
      <c r="N15" s="658">
        <v>0</v>
      </c>
      <c r="O15" s="669">
        <v>0</v>
      </c>
      <c r="P15" s="663">
        <f t="shared" si="2"/>
        <v>0</v>
      </c>
    </row>
    <row r="16" spans="1:21" s="647" customFormat="1" ht="16.5" customHeight="1" x14ac:dyDescent="0.2">
      <c r="A16" s="647">
        <v>8</v>
      </c>
      <c r="B16" s="672" t="s">
        <v>43</v>
      </c>
      <c r="C16" s="669">
        <f t="shared" si="0"/>
        <v>3266</v>
      </c>
      <c r="D16" s="663">
        <f t="shared" si="1"/>
        <v>100</v>
      </c>
      <c r="E16" s="657">
        <v>198</v>
      </c>
      <c r="F16" s="658">
        <v>6.0624617268830372</v>
      </c>
      <c r="G16" s="669">
        <v>2271</v>
      </c>
      <c r="H16" s="663">
        <v>69.534598897734242</v>
      </c>
      <c r="I16" s="669">
        <v>151</v>
      </c>
      <c r="J16" s="663">
        <v>4.6233925290875684</v>
      </c>
      <c r="K16" s="669">
        <v>646</v>
      </c>
      <c r="L16" s="663">
        <v>19.779546846295162</v>
      </c>
      <c r="M16" s="657">
        <v>0</v>
      </c>
      <c r="N16" s="658">
        <v>0</v>
      </c>
      <c r="O16" s="669">
        <v>0</v>
      </c>
      <c r="P16" s="663">
        <f t="shared" si="2"/>
        <v>0</v>
      </c>
    </row>
    <row r="17" spans="1:16" s="647" customFormat="1" ht="16.5" customHeight="1" x14ac:dyDescent="0.2">
      <c r="A17" s="647">
        <v>9</v>
      </c>
      <c r="B17" s="672" t="s">
        <v>44</v>
      </c>
      <c r="C17" s="669">
        <f t="shared" si="0"/>
        <v>9246</v>
      </c>
      <c r="D17" s="663">
        <f t="shared" si="1"/>
        <v>100</v>
      </c>
      <c r="E17" s="657">
        <v>2727</v>
      </c>
      <c r="F17" s="658">
        <v>29.493835171966253</v>
      </c>
      <c r="G17" s="669">
        <v>5718</v>
      </c>
      <c r="H17" s="663">
        <v>61.842959117456196</v>
      </c>
      <c r="I17" s="669">
        <v>801</v>
      </c>
      <c r="J17" s="663">
        <v>8.6632057105775466</v>
      </c>
      <c r="K17" s="669">
        <v>0</v>
      </c>
      <c r="L17" s="663">
        <v>0</v>
      </c>
      <c r="M17" s="657">
        <v>0</v>
      </c>
      <c r="N17" s="658">
        <v>0</v>
      </c>
      <c r="O17" s="669">
        <v>0</v>
      </c>
      <c r="P17" s="663">
        <f t="shared" si="2"/>
        <v>0</v>
      </c>
    </row>
    <row r="18" spans="1:16" s="647" customFormat="1" ht="16.5" customHeight="1" x14ac:dyDescent="0.2">
      <c r="A18" s="647">
        <v>10</v>
      </c>
      <c r="B18" s="672" t="s">
        <v>6</v>
      </c>
      <c r="C18" s="669">
        <f t="shared" si="0"/>
        <v>7948</v>
      </c>
      <c r="D18" s="663">
        <f t="shared" si="1"/>
        <v>100</v>
      </c>
      <c r="E18" s="657">
        <v>3813</v>
      </c>
      <c r="F18" s="658">
        <v>47.97433316557624</v>
      </c>
      <c r="G18" s="669">
        <v>3560</v>
      </c>
      <c r="H18" s="663">
        <v>44.791142425767489</v>
      </c>
      <c r="I18" s="669">
        <v>211</v>
      </c>
      <c r="J18" s="663">
        <v>2.6547559134373429</v>
      </c>
      <c r="K18" s="669">
        <v>364</v>
      </c>
      <c r="L18" s="663">
        <v>4.5797684952189233</v>
      </c>
      <c r="M18" s="657">
        <v>0</v>
      </c>
      <c r="N18" s="658">
        <v>0</v>
      </c>
      <c r="O18" s="669">
        <v>0</v>
      </c>
      <c r="P18" s="663">
        <f t="shared" si="2"/>
        <v>0</v>
      </c>
    </row>
    <row r="19" spans="1:16" s="645" customFormat="1" ht="16.5" customHeight="1" x14ac:dyDescent="0.2">
      <c r="A19" s="645">
        <v>11</v>
      </c>
      <c r="B19" s="672" t="s">
        <v>5</v>
      </c>
      <c r="C19" s="669">
        <f t="shared" si="0"/>
        <v>5772</v>
      </c>
      <c r="D19" s="663">
        <f t="shared" si="1"/>
        <v>100</v>
      </c>
      <c r="E19" s="657">
        <v>4305</v>
      </c>
      <c r="F19" s="658">
        <v>74.584199584199581</v>
      </c>
      <c r="G19" s="669">
        <v>900</v>
      </c>
      <c r="H19" s="663">
        <v>15.592515592515593</v>
      </c>
      <c r="I19" s="669">
        <v>254</v>
      </c>
      <c r="J19" s="663">
        <v>4.4005544005543999</v>
      </c>
      <c r="K19" s="669">
        <v>313</v>
      </c>
      <c r="L19" s="663">
        <v>5.4227304227304227</v>
      </c>
      <c r="M19" s="657">
        <v>0</v>
      </c>
      <c r="N19" s="658">
        <v>0</v>
      </c>
      <c r="O19" s="669">
        <v>0</v>
      </c>
      <c r="P19" s="663">
        <f t="shared" si="2"/>
        <v>0</v>
      </c>
    </row>
    <row r="20" spans="1:16" s="645" customFormat="1" ht="16.5" customHeight="1" x14ac:dyDescent="0.2">
      <c r="A20" s="645">
        <v>12</v>
      </c>
      <c r="B20" s="672" t="s">
        <v>38</v>
      </c>
      <c r="C20" s="669">
        <f t="shared" si="0"/>
        <v>3569</v>
      </c>
      <c r="D20" s="663">
        <f t="shared" si="1"/>
        <v>100</v>
      </c>
      <c r="E20" s="657">
        <v>505</v>
      </c>
      <c r="F20" s="658">
        <v>14.149621742785094</v>
      </c>
      <c r="G20" s="669">
        <v>1767</v>
      </c>
      <c r="H20" s="663">
        <v>49.509666573269826</v>
      </c>
      <c r="I20" s="669">
        <v>777</v>
      </c>
      <c r="J20" s="663">
        <v>21.770804146819838</v>
      </c>
      <c r="K20" s="669">
        <v>520</v>
      </c>
      <c r="L20" s="663">
        <v>14.569907537125246</v>
      </c>
      <c r="M20" s="657">
        <v>0</v>
      </c>
      <c r="N20" s="658">
        <v>0</v>
      </c>
      <c r="O20" s="669">
        <v>0</v>
      </c>
      <c r="P20" s="663">
        <f t="shared" si="2"/>
        <v>0</v>
      </c>
    </row>
    <row r="21" spans="1:16" s="645" customFormat="1" ht="16.5" customHeight="1" x14ac:dyDescent="0.2">
      <c r="A21" s="645">
        <v>13</v>
      </c>
      <c r="B21" s="672" t="s">
        <v>45</v>
      </c>
      <c r="C21" s="669">
        <f t="shared" si="0"/>
        <v>8215</v>
      </c>
      <c r="D21" s="663">
        <f t="shared" si="1"/>
        <v>100</v>
      </c>
      <c r="E21" s="657">
        <v>723</v>
      </c>
      <c r="F21" s="658">
        <v>8.8009738283627517</v>
      </c>
      <c r="G21" s="669">
        <v>5472</v>
      </c>
      <c r="H21" s="663">
        <v>66.609860012172845</v>
      </c>
      <c r="I21" s="669">
        <v>763</v>
      </c>
      <c r="J21" s="663">
        <v>9.2878880097382837</v>
      </c>
      <c r="K21" s="669">
        <v>1257</v>
      </c>
      <c r="L21" s="663">
        <v>15.301278149726111</v>
      </c>
      <c r="M21" s="657">
        <v>0</v>
      </c>
      <c r="N21" s="658">
        <v>0</v>
      </c>
      <c r="O21" s="669">
        <v>0</v>
      </c>
      <c r="P21" s="663">
        <f t="shared" si="2"/>
        <v>0</v>
      </c>
    </row>
    <row r="22" spans="1:16" s="645" customFormat="1" ht="16.5" customHeight="1" x14ac:dyDescent="0.2">
      <c r="A22" s="645">
        <v>14</v>
      </c>
      <c r="B22" s="672" t="s">
        <v>46</v>
      </c>
      <c r="C22" s="669">
        <f t="shared" si="0"/>
        <v>448</v>
      </c>
      <c r="D22" s="663">
        <f t="shared" si="1"/>
        <v>100</v>
      </c>
      <c r="E22" s="657">
        <v>11</v>
      </c>
      <c r="F22" s="658">
        <v>2.4553571428571428</v>
      </c>
      <c r="G22" s="669">
        <v>232</v>
      </c>
      <c r="H22" s="663">
        <v>51.785714285714292</v>
      </c>
      <c r="I22" s="669">
        <v>99</v>
      </c>
      <c r="J22" s="663">
        <v>22.098214285714285</v>
      </c>
      <c r="K22" s="669">
        <v>106</v>
      </c>
      <c r="L22" s="663">
        <v>23.660714285714285</v>
      </c>
      <c r="M22" s="657">
        <v>0</v>
      </c>
      <c r="N22" s="658">
        <v>0</v>
      </c>
      <c r="O22" s="669">
        <v>0</v>
      </c>
      <c r="P22" s="663">
        <f t="shared" si="2"/>
        <v>0</v>
      </c>
    </row>
    <row r="23" spans="1:16" s="645" customFormat="1" ht="16.5" customHeight="1" x14ac:dyDescent="0.2">
      <c r="A23" s="645">
        <v>15</v>
      </c>
      <c r="B23" s="672" t="s">
        <v>47</v>
      </c>
      <c r="C23" s="669">
        <f t="shared" si="0"/>
        <v>1385</v>
      </c>
      <c r="D23" s="663">
        <f t="shared" si="1"/>
        <v>100</v>
      </c>
      <c r="E23" s="657">
        <v>565</v>
      </c>
      <c r="F23" s="658">
        <v>40.794223826714806</v>
      </c>
      <c r="G23" s="669">
        <v>678</v>
      </c>
      <c r="H23" s="663">
        <v>48.953068592057761</v>
      </c>
      <c r="I23" s="669">
        <v>141</v>
      </c>
      <c r="J23" s="663">
        <v>10.180505415162456</v>
      </c>
      <c r="K23" s="669">
        <v>1</v>
      </c>
      <c r="L23" s="663">
        <v>7.2202166064981949E-2</v>
      </c>
      <c r="M23" s="657">
        <v>0</v>
      </c>
      <c r="N23" s="658">
        <v>0</v>
      </c>
      <c r="O23" s="669">
        <v>0</v>
      </c>
      <c r="P23" s="663">
        <f t="shared" si="2"/>
        <v>0</v>
      </c>
    </row>
    <row r="24" spans="1:16" s="645" customFormat="1" ht="16.5" customHeight="1" x14ac:dyDescent="0.2">
      <c r="A24" s="645">
        <v>16</v>
      </c>
      <c r="B24" s="672" t="s">
        <v>48</v>
      </c>
      <c r="C24" s="669">
        <f t="shared" si="0"/>
        <v>605</v>
      </c>
      <c r="D24" s="663">
        <f t="shared" si="1"/>
        <v>100</v>
      </c>
      <c r="E24" s="657">
        <v>0</v>
      </c>
      <c r="F24" s="658">
        <v>0</v>
      </c>
      <c r="G24" s="669">
        <v>604</v>
      </c>
      <c r="H24" s="663">
        <v>99.834710743801651</v>
      </c>
      <c r="I24" s="669">
        <v>1</v>
      </c>
      <c r="J24" s="663">
        <v>0.16528925619834711</v>
      </c>
      <c r="K24" s="669">
        <v>0</v>
      </c>
      <c r="L24" s="663">
        <v>0</v>
      </c>
      <c r="M24" s="657">
        <v>0</v>
      </c>
      <c r="N24" s="658">
        <v>0</v>
      </c>
      <c r="O24" s="669">
        <v>0</v>
      </c>
      <c r="P24" s="663">
        <f t="shared" si="2"/>
        <v>0</v>
      </c>
    </row>
    <row r="25" spans="1:16" s="645" customFormat="1" ht="16.5" customHeight="1" x14ac:dyDescent="0.2">
      <c r="A25" s="645">
        <v>17</v>
      </c>
      <c r="B25" s="672" t="s">
        <v>49</v>
      </c>
      <c r="C25" s="669">
        <f t="shared" si="0"/>
        <v>453</v>
      </c>
      <c r="D25" s="663">
        <f t="shared" si="1"/>
        <v>100</v>
      </c>
      <c r="E25" s="657">
        <v>0</v>
      </c>
      <c r="F25" s="658">
        <v>0</v>
      </c>
      <c r="G25" s="669">
        <v>388</v>
      </c>
      <c r="H25" s="663">
        <v>85.651214128035321</v>
      </c>
      <c r="I25" s="669">
        <v>20</v>
      </c>
      <c r="J25" s="663">
        <v>4.4150110375275942</v>
      </c>
      <c r="K25" s="669">
        <v>0</v>
      </c>
      <c r="L25" s="663">
        <v>0</v>
      </c>
      <c r="M25" s="657">
        <v>45</v>
      </c>
      <c r="N25" s="658">
        <v>9.9337748344370862</v>
      </c>
      <c r="O25" s="669">
        <v>0</v>
      </c>
      <c r="P25" s="663">
        <f t="shared" si="2"/>
        <v>0</v>
      </c>
    </row>
    <row r="26" spans="1:16" s="645" customFormat="1" ht="16.5" customHeight="1" x14ac:dyDescent="0.2">
      <c r="B26" s="672" t="s">
        <v>4</v>
      </c>
      <c r="C26" s="669">
        <f t="shared" si="0"/>
        <v>2</v>
      </c>
      <c r="D26" s="663">
        <f t="shared" si="1"/>
        <v>100</v>
      </c>
      <c r="E26" s="657">
        <v>0</v>
      </c>
      <c r="F26" s="658">
        <v>0</v>
      </c>
      <c r="G26" s="669">
        <v>2</v>
      </c>
      <c r="H26" s="663">
        <v>100</v>
      </c>
      <c r="I26" s="669">
        <v>0</v>
      </c>
      <c r="J26" s="663">
        <v>0</v>
      </c>
      <c r="K26" s="669">
        <v>0</v>
      </c>
      <c r="L26" s="663">
        <v>0</v>
      </c>
      <c r="M26" s="657">
        <v>0</v>
      </c>
      <c r="N26" s="658">
        <v>0</v>
      </c>
      <c r="O26" s="669">
        <v>0</v>
      </c>
      <c r="P26" s="663">
        <f t="shared" si="2"/>
        <v>0</v>
      </c>
    </row>
    <row r="27" spans="1:16" s="643" customFormat="1" ht="14.25" x14ac:dyDescent="0.2">
      <c r="B27" s="664" t="s">
        <v>3</v>
      </c>
      <c r="C27" s="670">
        <f>SUM(C9:C26)</f>
        <v>66888</v>
      </c>
      <c r="D27" s="667">
        <f>C27/$C27*100</f>
        <v>100</v>
      </c>
      <c r="E27" s="665">
        <f>SUM(E9:E26)</f>
        <v>18404</v>
      </c>
      <c r="F27" s="666">
        <f>E27/$C27*100</f>
        <v>27.514651357493126</v>
      </c>
      <c r="G27" s="670">
        <f>SUM(G9:G26)</f>
        <v>36564</v>
      </c>
      <c r="H27" s="667">
        <f>G27/$C27*100</f>
        <v>54.664513814137059</v>
      </c>
      <c r="I27" s="670">
        <f>SUM(I9:I26)</f>
        <v>5884</v>
      </c>
      <c r="J27" s="667">
        <f>I27/$C27*100</f>
        <v>8.7967946417892602</v>
      </c>
      <c r="K27" s="670">
        <f>SUM(K9:K26)</f>
        <v>5973</v>
      </c>
      <c r="L27" s="667">
        <f>K27/$C27*100</f>
        <v>8.929852888410478</v>
      </c>
      <c r="M27" s="665">
        <f>SUM(M9:M26)</f>
        <v>63</v>
      </c>
      <c r="N27" s="666">
        <f>M27/$C27*100</f>
        <v>9.4187298170075345E-2</v>
      </c>
      <c r="O27" s="670">
        <f>SUM(O9:O26)</f>
        <v>0</v>
      </c>
      <c r="P27" s="667">
        <f>O27/$C27*100</f>
        <v>0</v>
      </c>
    </row>
    <row r="28" spans="1:16" s="643" customFormat="1" ht="14.25" hidden="1" x14ac:dyDescent="0.2">
      <c r="A28" s="640">
        <v>18</v>
      </c>
      <c r="B28" s="640" t="s">
        <v>42</v>
      </c>
      <c r="C28" s="648"/>
      <c r="D28" s="649"/>
      <c r="E28" s="648"/>
      <c r="F28" s="649"/>
      <c r="G28" s="648"/>
      <c r="H28" s="649"/>
      <c r="I28" s="648"/>
      <c r="J28" s="649"/>
      <c r="K28" s="648"/>
      <c r="L28" s="649"/>
      <c r="M28" s="648"/>
      <c r="N28" s="649"/>
      <c r="O28" s="648"/>
      <c r="P28" s="649"/>
    </row>
    <row r="29" spans="1:16" s="651" customFormat="1" hidden="1" x14ac:dyDescent="0.2">
      <c r="A29" s="640">
        <v>19</v>
      </c>
      <c r="B29" s="640" t="s">
        <v>50</v>
      </c>
      <c r="C29" s="650"/>
      <c r="D29" s="650"/>
      <c r="E29" s="650"/>
      <c r="F29" s="650"/>
      <c r="G29" s="650"/>
      <c r="H29" s="650"/>
      <c r="I29" s="650"/>
      <c r="K29" s="650"/>
      <c r="L29" s="650"/>
      <c r="M29" s="650"/>
      <c r="N29" s="650"/>
      <c r="O29" s="650"/>
      <c r="P29" s="650"/>
    </row>
    <row r="30" spans="1:16" hidden="1" x14ac:dyDescent="0.2">
      <c r="C30" s="653"/>
      <c r="D30" s="653"/>
      <c r="E30" s="653"/>
      <c r="F30" s="653"/>
      <c r="G30" s="653"/>
      <c r="H30" s="653"/>
      <c r="I30" s="653"/>
      <c r="J30" s="653"/>
      <c r="K30" s="653"/>
      <c r="L30" s="653"/>
      <c r="M30" s="653"/>
      <c r="N30" s="653"/>
      <c r="O30" s="653"/>
      <c r="P30" s="653"/>
    </row>
    <row r="31" spans="1:16" hidden="1" x14ac:dyDescent="0.2">
      <c r="B31" s="654"/>
      <c r="C31" s="655"/>
      <c r="D31" s="655"/>
      <c r="E31" s="655"/>
      <c r="F31" s="655"/>
      <c r="G31" s="655"/>
      <c r="M31" s="654"/>
      <c r="N31" s="654"/>
    </row>
    <row r="32" spans="1:16" hidden="1" x14ac:dyDescent="0.2">
      <c r="B32" s="654"/>
      <c r="D32" s="654"/>
      <c r="M32" s="654"/>
      <c r="N32" s="654"/>
    </row>
    <row r="33" spans="2:14" hidden="1" x14ac:dyDescent="0.2">
      <c r="B33" s="654"/>
      <c r="D33" s="654"/>
      <c r="M33" s="654"/>
      <c r="N33" s="654"/>
    </row>
    <row r="34" spans="2:14" hidden="1" x14ac:dyDescent="0.2">
      <c r="B34" s="654"/>
      <c r="D34" s="654"/>
      <c r="M34" s="654"/>
      <c r="N34" s="654"/>
    </row>
    <row r="35" spans="2:14" hidden="1" x14ac:dyDescent="0.2">
      <c r="B35" s="654"/>
      <c r="D35" s="654"/>
      <c r="M35" s="654"/>
      <c r="N35" s="654"/>
    </row>
    <row r="36" spans="2:14" hidden="1" x14ac:dyDescent="0.2">
      <c r="B36" s="654"/>
      <c r="D36" s="654"/>
      <c r="M36" s="654"/>
      <c r="N36" s="654"/>
    </row>
    <row r="37" spans="2:14" hidden="1" x14ac:dyDescent="0.2">
      <c r="B37" s="654"/>
      <c r="D37" s="654"/>
      <c r="M37" s="654"/>
      <c r="N37" s="654"/>
    </row>
    <row r="38" spans="2:14" hidden="1" x14ac:dyDescent="0.2">
      <c r="B38" s="654"/>
      <c r="D38" s="654"/>
      <c r="M38" s="654"/>
      <c r="N38" s="654"/>
    </row>
    <row r="39" spans="2:14" hidden="1" x14ac:dyDescent="0.2">
      <c r="B39" s="654"/>
      <c r="D39" s="654"/>
      <c r="M39" s="654"/>
      <c r="N39" s="654"/>
    </row>
    <row r="40" spans="2:14" hidden="1" x14ac:dyDescent="0.2">
      <c r="B40" s="654"/>
      <c r="D40" s="654"/>
      <c r="M40" s="654"/>
      <c r="N40" s="654"/>
    </row>
    <row r="41" spans="2:14" x14ac:dyDescent="0.2">
      <c r="B41" s="654"/>
      <c r="D41" s="654"/>
      <c r="M41" s="654"/>
      <c r="N41" s="654"/>
    </row>
    <row r="42" spans="2:14" s="1024" customFormat="1" x14ac:dyDescent="0.2">
      <c r="B42" s="640"/>
      <c r="D42" s="640"/>
      <c r="M42" s="640"/>
      <c r="N42" s="640"/>
    </row>
    <row r="43" spans="2:14" s="1024" customFormat="1" x14ac:dyDescent="0.2">
      <c r="B43" s="640"/>
      <c r="D43" s="640"/>
      <c r="M43" s="640"/>
      <c r="N43" s="640"/>
    </row>
    <row r="44" spans="2:14" s="1024" customFormat="1" x14ac:dyDescent="0.2">
      <c r="D44" s="640"/>
      <c r="M44" s="640"/>
      <c r="N44" s="640"/>
    </row>
    <row r="45" spans="2:14" s="1024" customFormat="1" x14ac:dyDescent="0.2">
      <c r="B45" s="863" t="s">
        <v>42</v>
      </c>
      <c r="C45" s="864"/>
      <c r="D45" s="865"/>
      <c r="E45" s="864"/>
      <c r="F45" s="864"/>
      <c r="G45" s="866">
        <f>IFERROR(GETPIVOTDATA("ID PRESTACION
COUNT",#REF!,"CCAA",$B45,"Grado Resuelto",$B$1,"Subtipo",G$1),0)</f>
        <v>0</v>
      </c>
      <c r="H45" s="864"/>
      <c r="M45" s="640"/>
      <c r="N45" s="640"/>
    </row>
    <row r="46" spans="2:14" s="1024" customFormat="1" x14ac:dyDescent="0.2">
      <c r="B46" s="863" t="s">
        <v>50</v>
      </c>
      <c r="C46" s="864"/>
      <c r="D46" s="865"/>
      <c r="E46" s="864"/>
      <c r="F46" s="864"/>
      <c r="G46" s="866">
        <f>IFERROR(GETPIVOTDATA("ID PRESTACION
COUNT",#REF!,"CCAA",$B46,"Grado Resuelto",$B$1,"Subtipo",G$1),0)</f>
        <v>0</v>
      </c>
      <c r="H46" s="864"/>
      <c r="M46" s="640"/>
      <c r="N46" s="640"/>
    </row>
    <row r="47" spans="2:14" s="1024" customFormat="1" x14ac:dyDescent="0.2">
      <c r="D47" s="640"/>
      <c r="M47" s="640"/>
      <c r="N47" s="640"/>
    </row>
    <row r="48" spans="2:14" x14ac:dyDescent="0.2">
      <c r="D48" s="654"/>
    </row>
    <row r="49" spans="4:4" x14ac:dyDescent="0.2">
      <c r="D49" s="654"/>
    </row>
    <row r="50" spans="4:4" x14ac:dyDescent="0.2">
      <c r="D50" s="654"/>
    </row>
    <row r="51" spans="4:4" x14ac:dyDescent="0.2">
      <c r="D51" s="654"/>
    </row>
    <row r="52" spans="4:4" x14ac:dyDescent="0.2">
      <c r="D52" s="654"/>
    </row>
    <row r="53" spans="4:4" x14ac:dyDescent="0.2">
      <c r="D53" s="654"/>
    </row>
    <row r="54" spans="4:4" x14ac:dyDescent="0.2">
      <c r="D54" s="654"/>
    </row>
    <row r="55" spans="4:4" x14ac:dyDescent="0.2">
      <c r="D55" s="654"/>
    </row>
    <row r="56" spans="4:4" x14ac:dyDescent="0.2">
      <c r="D56" s="654"/>
    </row>
    <row r="57" spans="4:4" x14ac:dyDescent="0.2">
      <c r="D57" s="654"/>
    </row>
    <row r="58" spans="4:4" x14ac:dyDescent="0.2">
      <c r="D58" s="654"/>
    </row>
    <row r="59" spans="4:4" x14ac:dyDescent="0.2">
      <c r="D59" s="65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652" customWidth="1"/>
    <col min="2" max="2" width="26.5703125" style="652" bestFit="1" customWidth="1"/>
    <col min="3" max="3" width="7.85546875" style="652" customWidth="1"/>
    <col min="4" max="4" width="7" style="652" bestFit="1" customWidth="1"/>
    <col min="5" max="5" width="8.5703125" style="652" customWidth="1"/>
    <col min="6" max="6" width="7" style="652" bestFit="1" customWidth="1"/>
    <col min="7" max="7" width="8.28515625" style="652" customWidth="1"/>
    <col min="8" max="8" width="7" style="652" bestFit="1" customWidth="1"/>
    <col min="9" max="9" width="9.7109375" style="652" customWidth="1"/>
    <col min="10" max="10" width="6.5703125" style="652" customWidth="1"/>
    <col min="11" max="11" width="7" style="652" customWidth="1"/>
    <col min="12" max="12" width="6" style="652" customWidth="1"/>
    <col min="13" max="13" width="7.140625" style="652" customWidth="1"/>
    <col min="14" max="14" width="6" style="652" customWidth="1"/>
    <col min="15" max="15" width="7.140625" style="652" customWidth="1"/>
    <col min="16" max="16" width="7.28515625" style="652" customWidth="1"/>
    <col min="17" max="16384" width="11.42578125" style="652"/>
  </cols>
  <sheetData>
    <row r="1" spans="1:21" s="631" customFormat="1" ht="12.75" customHeight="1" x14ac:dyDescent="0.2">
      <c r="B1" s="632" t="s">
        <v>51</v>
      </c>
      <c r="E1" s="633" t="s">
        <v>203</v>
      </c>
      <c r="F1" s="633"/>
      <c r="G1" s="633" t="s">
        <v>204</v>
      </c>
      <c r="H1" s="633"/>
      <c r="I1" s="633" t="s">
        <v>205</v>
      </c>
      <c r="J1" s="633"/>
      <c r="K1" s="633" t="s">
        <v>206</v>
      </c>
      <c r="L1" s="633"/>
      <c r="M1" s="633" t="s">
        <v>207</v>
      </c>
      <c r="N1" s="633"/>
      <c r="O1" s="633" t="s">
        <v>208</v>
      </c>
    </row>
    <row r="2" spans="1:21" s="634" customFormat="1" ht="48" customHeight="1" x14ac:dyDescent="0.2">
      <c r="B2" s="635"/>
      <c r="C2" s="635"/>
      <c r="D2" s="635"/>
      <c r="E2" s="635"/>
      <c r="F2" s="635"/>
      <c r="G2" s="635"/>
      <c r="H2" s="635"/>
    </row>
    <row r="3" spans="1:21" s="636" customFormat="1" ht="19.5" x14ac:dyDescent="0.2">
      <c r="B3" s="1043" t="s">
        <v>453</v>
      </c>
      <c r="C3" s="1043"/>
      <c r="D3" s="1043"/>
      <c r="E3" s="1043"/>
      <c r="F3" s="1043"/>
      <c r="G3" s="1043"/>
      <c r="H3" s="1043"/>
      <c r="I3" s="1043"/>
      <c r="J3" s="1043"/>
      <c r="K3" s="1043"/>
      <c r="L3" s="1043"/>
      <c r="M3" s="1043"/>
      <c r="N3" s="1043"/>
      <c r="O3" s="1043"/>
      <c r="P3" s="1043"/>
    </row>
    <row r="4" spans="1:21" s="636" customFormat="1" x14ac:dyDescent="0.2">
      <c r="B4" s="1056" t="str">
        <f>porsaad!B6</f>
        <v>Situación a 31 de diciembre de 2022</v>
      </c>
      <c r="C4" s="1056"/>
      <c r="D4" s="1056"/>
      <c r="E4" s="1056"/>
      <c r="F4" s="1056"/>
      <c r="G4" s="1056"/>
      <c r="H4" s="1056"/>
      <c r="I4" s="1056"/>
      <c r="J4" s="1056"/>
      <c r="K4" s="1056"/>
      <c r="L4" s="1056"/>
      <c r="M4" s="1056"/>
      <c r="N4" s="1056"/>
      <c r="O4" s="1056"/>
      <c r="P4" s="1056"/>
      <c r="Q4" s="637"/>
      <c r="R4" s="637"/>
      <c r="S4" s="637"/>
      <c r="T4" s="637"/>
      <c r="U4" s="637"/>
    </row>
    <row r="5" spans="1:21" s="471" customFormat="1" ht="7.5" customHeight="1" x14ac:dyDescent="0.2">
      <c r="B5" s="638"/>
      <c r="C5" s="639" t="s">
        <v>203</v>
      </c>
      <c r="D5" s="639"/>
      <c r="E5" s="639" t="s">
        <v>204</v>
      </c>
      <c r="F5" s="639"/>
      <c r="G5" s="639" t="s">
        <v>205</v>
      </c>
      <c r="H5" s="639"/>
      <c r="I5" s="639" t="s">
        <v>206</v>
      </c>
      <c r="J5" s="639"/>
      <c r="K5" s="640" t="s">
        <v>207</v>
      </c>
      <c r="L5" s="639"/>
      <c r="M5" s="640" t="s">
        <v>208</v>
      </c>
      <c r="O5" s="640" t="s">
        <v>208</v>
      </c>
    </row>
    <row r="6" spans="1:21" s="636" customFormat="1" ht="15" customHeight="1" x14ac:dyDescent="0.2">
      <c r="B6" s="656"/>
      <c r="C6" s="1170" t="s">
        <v>209</v>
      </c>
      <c r="D6" s="1171"/>
      <c r="E6" s="1171"/>
      <c r="F6" s="1171"/>
      <c r="G6" s="1171"/>
      <c r="H6" s="1171"/>
      <c r="I6" s="1171"/>
      <c r="J6" s="1171"/>
      <c r="K6" s="1171"/>
      <c r="L6" s="1171"/>
      <c r="M6" s="1171"/>
      <c r="N6" s="1171"/>
      <c r="O6" s="1171"/>
      <c r="P6" s="1172"/>
    </row>
    <row r="7" spans="1:21" s="636" customFormat="1" ht="57" customHeight="1" x14ac:dyDescent="0.2">
      <c r="B7" s="1173" t="s">
        <v>15</v>
      </c>
      <c r="C7" s="1169" t="s">
        <v>3</v>
      </c>
      <c r="D7" s="1169"/>
      <c r="E7" s="1169" t="s">
        <v>210</v>
      </c>
      <c r="F7" s="1169"/>
      <c r="G7" s="1169" t="s">
        <v>211</v>
      </c>
      <c r="H7" s="1169"/>
      <c r="I7" s="1169" t="s">
        <v>212</v>
      </c>
      <c r="J7" s="1169"/>
      <c r="K7" s="1169" t="s">
        <v>213</v>
      </c>
      <c r="L7" s="1169"/>
      <c r="M7" s="1169" t="s">
        <v>214</v>
      </c>
      <c r="N7" s="1169"/>
      <c r="O7" s="1169" t="s">
        <v>215</v>
      </c>
      <c r="P7" s="1169"/>
    </row>
    <row r="8" spans="1:21" s="641" customFormat="1" ht="12" customHeight="1" x14ac:dyDescent="0.2">
      <c r="B8" s="1174"/>
      <c r="C8" s="659" t="s">
        <v>12</v>
      </c>
      <c r="D8" s="659" t="s">
        <v>31</v>
      </c>
      <c r="E8" s="659" t="s">
        <v>12</v>
      </c>
      <c r="F8" s="659" t="s">
        <v>31</v>
      </c>
      <c r="G8" s="659" t="s">
        <v>12</v>
      </c>
      <c r="H8" s="659" t="s">
        <v>31</v>
      </c>
      <c r="I8" s="659" t="s">
        <v>12</v>
      </c>
      <c r="J8" s="659" t="s">
        <v>31</v>
      </c>
      <c r="K8" s="659" t="s">
        <v>12</v>
      </c>
      <c r="L8" s="659" t="s">
        <v>31</v>
      </c>
      <c r="M8" s="659" t="s">
        <v>12</v>
      </c>
      <c r="N8" s="659" t="s">
        <v>31</v>
      </c>
      <c r="O8" s="659" t="s">
        <v>12</v>
      </c>
      <c r="P8" s="659" t="s">
        <v>31</v>
      </c>
      <c r="R8" s="642"/>
    </row>
    <row r="9" spans="1:21" s="643" customFormat="1" ht="16.5" customHeight="1" x14ac:dyDescent="0.2">
      <c r="A9" s="643">
        <v>1</v>
      </c>
      <c r="B9" s="671" t="s">
        <v>11</v>
      </c>
      <c r="C9" s="668">
        <f>E9+G9+I9+K9+M9+O9</f>
        <v>37</v>
      </c>
      <c r="D9" s="662">
        <f>IFERROR(C9/$C9*100,"-")</f>
        <v>100</v>
      </c>
      <c r="E9" s="660">
        <v>0</v>
      </c>
      <c r="F9" s="661">
        <v>0</v>
      </c>
      <c r="G9" s="668">
        <v>11</v>
      </c>
      <c r="H9" s="662">
        <v>29.72972972972973</v>
      </c>
      <c r="I9" s="668">
        <v>26</v>
      </c>
      <c r="J9" s="662">
        <v>70.270270270270274</v>
      </c>
      <c r="K9" s="668">
        <v>0</v>
      </c>
      <c r="L9" s="662">
        <v>0</v>
      </c>
      <c r="M9" s="660">
        <v>0</v>
      </c>
      <c r="N9" s="661">
        <v>0</v>
      </c>
      <c r="O9" s="668">
        <v>0</v>
      </c>
      <c r="P9" s="662">
        <f>IFERROR(O9/$C9*100,"-")</f>
        <v>0</v>
      </c>
      <c r="R9" s="644"/>
    </row>
    <row r="10" spans="1:21" s="645" customFormat="1" ht="16.5" customHeight="1" x14ac:dyDescent="0.2">
      <c r="A10" s="645">
        <v>2</v>
      </c>
      <c r="B10" s="672" t="s">
        <v>10</v>
      </c>
      <c r="C10" s="669">
        <f t="shared" ref="C10:C26" si="0">E10+G10+I10+K10+M10+O10</f>
        <v>212</v>
      </c>
      <c r="D10" s="663">
        <f t="shared" ref="D10:D26" si="1">IFERROR(C10/$C10*100,"-")</f>
        <v>100</v>
      </c>
      <c r="E10" s="657">
        <v>3</v>
      </c>
      <c r="F10" s="658">
        <v>1.4150943396226416</v>
      </c>
      <c r="G10" s="669">
        <v>34</v>
      </c>
      <c r="H10" s="663">
        <v>16.037735849056602</v>
      </c>
      <c r="I10" s="669">
        <v>175</v>
      </c>
      <c r="J10" s="663">
        <v>82.547169811320757</v>
      </c>
      <c r="K10" s="669">
        <v>0</v>
      </c>
      <c r="L10" s="663">
        <v>0</v>
      </c>
      <c r="M10" s="657">
        <v>0</v>
      </c>
      <c r="N10" s="658">
        <v>0</v>
      </c>
      <c r="O10" s="669">
        <v>0</v>
      </c>
      <c r="P10" s="663">
        <f t="shared" ref="P10:P26" si="2">IFERROR(O10/$C10*100,"-")</f>
        <v>0</v>
      </c>
      <c r="R10" s="646"/>
    </row>
    <row r="11" spans="1:21" s="645" customFormat="1" ht="16.5" customHeight="1" x14ac:dyDescent="0.2">
      <c r="A11" s="645">
        <v>3</v>
      </c>
      <c r="B11" s="672" t="s">
        <v>40</v>
      </c>
      <c r="C11" s="669">
        <f t="shared" si="0"/>
        <v>974</v>
      </c>
      <c r="D11" s="663">
        <f t="shared" si="1"/>
        <v>100</v>
      </c>
      <c r="E11" s="657">
        <v>76</v>
      </c>
      <c r="F11" s="658">
        <v>7.8028747433264893</v>
      </c>
      <c r="G11" s="669">
        <v>26</v>
      </c>
      <c r="H11" s="663">
        <v>2.6694045174537986</v>
      </c>
      <c r="I11" s="669">
        <v>76</v>
      </c>
      <c r="J11" s="663">
        <v>7.8028747433264893</v>
      </c>
      <c r="K11" s="669">
        <v>728</v>
      </c>
      <c r="L11" s="663">
        <v>74.743326488706359</v>
      </c>
      <c r="M11" s="657">
        <v>68</v>
      </c>
      <c r="N11" s="658">
        <v>6.9815195071868574</v>
      </c>
      <c r="O11" s="669">
        <v>0</v>
      </c>
      <c r="P11" s="663">
        <f t="shared" si="2"/>
        <v>0</v>
      </c>
      <c r="R11" s="646"/>
    </row>
    <row r="12" spans="1:21" s="645" customFormat="1" ht="16.5" customHeight="1" x14ac:dyDescent="0.2">
      <c r="A12" s="645">
        <v>4</v>
      </c>
      <c r="B12" s="672" t="s">
        <v>41</v>
      </c>
      <c r="C12" s="669">
        <f t="shared" si="0"/>
        <v>44</v>
      </c>
      <c r="D12" s="663">
        <f t="shared" si="1"/>
        <v>100</v>
      </c>
      <c r="E12" s="657">
        <v>0</v>
      </c>
      <c r="F12" s="658">
        <v>0</v>
      </c>
      <c r="G12" s="669">
        <v>1</v>
      </c>
      <c r="H12" s="663">
        <v>2.2727272727272729</v>
      </c>
      <c r="I12" s="669">
        <v>43</v>
      </c>
      <c r="J12" s="663">
        <v>97.727272727272734</v>
      </c>
      <c r="K12" s="669">
        <v>0</v>
      </c>
      <c r="L12" s="663">
        <v>0</v>
      </c>
      <c r="M12" s="657">
        <v>0</v>
      </c>
      <c r="N12" s="658">
        <v>0</v>
      </c>
      <c r="O12" s="669">
        <v>0</v>
      </c>
      <c r="P12" s="663">
        <f t="shared" si="2"/>
        <v>0</v>
      </c>
      <c r="R12" s="646"/>
    </row>
    <row r="13" spans="1:21" s="645" customFormat="1" ht="16.5" customHeight="1" x14ac:dyDescent="0.2">
      <c r="A13" s="645">
        <v>5</v>
      </c>
      <c r="B13" s="672" t="s">
        <v>9</v>
      </c>
      <c r="C13" s="669">
        <f t="shared" si="0"/>
        <v>4792</v>
      </c>
      <c r="D13" s="663">
        <f t="shared" si="1"/>
        <v>100</v>
      </c>
      <c r="E13" s="657">
        <v>3574</v>
      </c>
      <c r="F13" s="658">
        <v>74.582637729549248</v>
      </c>
      <c r="G13" s="669">
        <v>6</v>
      </c>
      <c r="H13" s="663">
        <v>0.12520868113522537</v>
      </c>
      <c r="I13" s="669">
        <v>367</v>
      </c>
      <c r="J13" s="663">
        <v>7.6585976627712853</v>
      </c>
      <c r="K13" s="669">
        <v>845</v>
      </c>
      <c r="L13" s="663">
        <v>17.63355592654424</v>
      </c>
      <c r="M13" s="657">
        <v>0</v>
      </c>
      <c r="N13" s="658">
        <v>0</v>
      </c>
      <c r="O13" s="669">
        <v>0</v>
      </c>
      <c r="P13" s="663">
        <f t="shared" si="2"/>
        <v>0</v>
      </c>
      <c r="R13" s="646"/>
    </row>
    <row r="14" spans="1:21" s="645" customFormat="1" ht="16.5" customHeight="1" x14ac:dyDescent="0.2">
      <c r="A14" s="645">
        <v>6</v>
      </c>
      <c r="B14" s="672" t="s">
        <v>8</v>
      </c>
      <c r="C14" s="669">
        <f t="shared" si="0"/>
        <v>0</v>
      </c>
      <c r="D14" s="663" t="str">
        <f t="shared" si="1"/>
        <v>-</v>
      </c>
      <c r="E14" s="657">
        <v>0</v>
      </c>
      <c r="F14" s="658" t="s">
        <v>376</v>
      </c>
      <c r="G14" s="669">
        <v>0</v>
      </c>
      <c r="H14" s="663" t="s">
        <v>376</v>
      </c>
      <c r="I14" s="669">
        <v>0</v>
      </c>
      <c r="J14" s="663" t="s">
        <v>376</v>
      </c>
      <c r="K14" s="669">
        <v>0</v>
      </c>
      <c r="L14" s="663" t="s">
        <v>376</v>
      </c>
      <c r="M14" s="657">
        <v>0</v>
      </c>
      <c r="N14" s="658" t="s">
        <v>376</v>
      </c>
      <c r="O14" s="669">
        <v>0</v>
      </c>
      <c r="P14" s="663" t="str">
        <f t="shared" si="2"/>
        <v>-</v>
      </c>
    </row>
    <row r="15" spans="1:21" s="647" customFormat="1" ht="16.5" customHeight="1" x14ac:dyDescent="0.2">
      <c r="A15" s="647">
        <v>7</v>
      </c>
      <c r="B15" s="672" t="s">
        <v>7</v>
      </c>
      <c r="C15" s="669">
        <f t="shared" si="0"/>
        <v>16991</v>
      </c>
      <c r="D15" s="663">
        <f t="shared" si="1"/>
        <v>100</v>
      </c>
      <c r="E15" s="657">
        <v>6318</v>
      </c>
      <c r="F15" s="658">
        <v>37.184391736801835</v>
      </c>
      <c r="G15" s="669">
        <v>63</v>
      </c>
      <c r="H15" s="663">
        <v>0.37078453298805247</v>
      </c>
      <c r="I15" s="669">
        <v>8699</v>
      </c>
      <c r="J15" s="663">
        <v>51.19769289623919</v>
      </c>
      <c r="K15" s="669">
        <v>1911</v>
      </c>
      <c r="L15" s="663">
        <v>11.247130833970925</v>
      </c>
      <c r="M15" s="657">
        <v>0</v>
      </c>
      <c r="N15" s="658">
        <v>0</v>
      </c>
      <c r="O15" s="669">
        <v>0</v>
      </c>
      <c r="P15" s="663">
        <f t="shared" si="2"/>
        <v>0</v>
      </c>
    </row>
    <row r="16" spans="1:21" s="647" customFormat="1" ht="16.5" customHeight="1" x14ac:dyDescent="0.2">
      <c r="A16" s="647">
        <v>8</v>
      </c>
      <c r="B16" s="672" t="s">
        <v>43</v>
      </c>
      <c r="C16" s="669">
        <f t="shared" si="0"/>
        <v>2675</v>
      </c>
      <c r="D16" s="663">
        <f t="shared" si="1"/>
        <v>100</v>
      </c>
      <c r="E16" s="657">
        <v>412</v>
      </c>
      <c r="F16" s="658">
        <v>15.401869158878503</v>
      </c>
      <c r="G16" s="669">
        <v>1592</v>
      </c>
      <c r="H16" s="663">
        <v>59.514018691588788</v>
      </c>
      <c r="I16" s="669">
        <v>78</v>
      </c>
      <c r="J16" s="663">
        <v>2.9158878504672896</v>
      </c>
      <c r="K16" s="669">
        <v>593</v>
      </c>
      <c r="L16" s="663">
        <v>22.168224299065422</v>
      </c>
      <c r="M16" s="657">
        <v>0</v>
      </c>
      <c r="N16" s="658">
        <v>0</v>
      </c>
      <c r="O16" s="669">
        <v>0</v>
      </c>
      <c r="P16" s="663">
        <f t="shared" si="2"/>
        <v>0</v>
      </c>
    </row>
    <row r="17" spans="1:16" s="647" customFormat="1" ht="16.5" customHeight="1" x14ac:dyDescent="0.2">
      <c r="A17" s="647">
        <v>9</v>
      </c>
      <c r="B17" s="672" t="s">
        <v>44</v>
      </c>
      <c r="C17" s="669">
        <f t="shared" si="0"/>
        <v>6803</v>
      </c>
      <c r="D17" s="663">
        <f t="shared" si="1"/>
        <v>100</v>
      </c>
      <c r="E17" s="657">
        <v>6427</v>
      </c>
      <c r="F17" s="658">
        <v>94.473026605909155</v>
      </c>
      <c r="G17" s="669">
        <v>7</v>
      </c>
      <c r="H17" s="663">
        <v>0.10289578127296781</v>
      </c>
      <c r="I17" s="669">
        <v>369</v>
      </c>
      <c r="J17" s="663">
        <v>5.4240776128178743</v>
      </c>
      <c r="K17" s="669">
        <v>0</v>
      </c>
      <c r="L17" s="663">
        <v>0</v>
      </c>
      <c r="M17" s="657">
        <v>0</v>
      </c>
      <c r="N17" s="658">
        <v>0</v>
      </c>
      <c r="O17" s="669">
        <v>0</v>
      </c>
      <c r="P17" s="663">
        <f t="shared" si="2"/>
        <v>0</v>
      </c>
    </row>
    <row r="18" spans="1:16" s="647" customFormat="1" ht="16.5" customHeight="1" x14ac:dyDescent="0.2">
      <c r="A18" s="647">
        <v>10</v>
      </c>
      <c r="B18" s="672" t="s">
        <v>6</v>
      </c>
      <c r="C18" s="669">
        <f t="shared" si="0"/>
        <v>6523</v>
      </c>
      <c r="D18" s="663">
        <f t="shared" si="1"/>
        <v>100</v>
      </c>
      <c r="E18" s="657">
        <v>5084</v>
      </c>
      <c r="F18" s="658">
        <v>77.939598344320089</v>
      </c>
      <c r="G18" s="669">
        <v>1144</v>
      </c>
      <c r="H18" s="663">
        <v>17.537942664418214</v>
      </c>
      <c r="I18" s="669">
        <v>60</v>
      </c>
      <c r="J18" s="663">
        <v>0.91982216771424197</v>
      </c>
      <c r="K18" s="669">
        <v>235</v>
      </c>
      <c r="L18" s="663">
        <v>3.6026368235474475</v>
      </c>
      <c r="M18" s="657">
        <v>0</v>
      </c>
      <c r="N18" s="658">
        <v>0</v>
      </c>
      <c r="O18" s="669">
        <v>0</v>
      </c>
      <c r="P18" s="663">
        <f t="shared" si="2"/>
        <v>0</v>
      </c>
    </row>
    <row r="19" spans="1:16" s="645" customFormat="1" ht="16.5" customHeight="1" x14ac:dyDescent="0.2">
      <c r="A19" s="645">
        <v>11</v>
      </c>
      <c r="B19" s="672" t="s">
        <v>5</v>
      </c>
      <c r="C19" s="669">
        <f t="shared" si="0"/>
        <v>6544</v>
      </c>
      <c r="D19" s="663">
        <f t="shared" si="1"/>
        <v>100</v>
      </c>
      <c r="E19" s="657">
        <v>5825</v>
      </c>
      <c r="F19" s="658">
        <v>89.012836185819069</v>
      </c>
      <c r="G19" s="669">
        <v>1</v>
      </c>
      <c r="H19" s="663">
        <v>1.5281173594132029E-2</v>
      </c>
      <c r="I19" s="669">
        <v>226</v>
      </c>
      <c r="J19" s="663">
        <v>3.4535452322738385</v>
      </c>
      <c r="K19" s="669">
        <v>492</v>
      </c>
      <c r="L19" s="663">
        <v>7.5183374083129584</v>
      </c>
      <c r="M19" s="657">
        <v>0</v>
      </c>
      <c r="N19" s="658">
        <v>0</v>
      </c>
      <c r="O19" s="669">
        <v>0</v>
      </c>
      <c r="P19" s="663">
        <f t="shared" si="2"/>
        <v>0</v>
      </c>
    </row>
    <row r="20" spans="1:16" s="645" customFormat="1" ht="16.5" customHeight="1" x14ac:dyDescent="0.2">
      <c r="A20" s="645">
        <v>12</v>
      </c>
      <c r="B20" s="672" t="s">
        <v>38</v>
      </c>
      <c r="C20" s="669">
        <f t="shared" si="0"/>
        <v>2707</v>
      </c>
      <c r="D20" s="663">
        <f t="shared" si="1"/>
        <v>100</v>
      </c>
      <c r="E20" s="657">
        <v>748</v>
      </c>
      <c r="F20" s="658">
        <v>27.632065016623571</v>
      </c>
      <c r="G20" s="669">
        <v>60</v>
      </c>
      <c r="H20" s="663">
        <v>2.2164758034724787</v>
      </c>
      <c r="I20" s="669">
        <v>631</v>
      </c>
      <c r="J20" s="663">
        <v>23.309937199852236</v>
      </c>
      <c r="K20" s="669">
        <v>1268</v>
      </c>
      <c r="L20" s="663">
        <v>46.841521980051724</v>
      </c>
      <c r="M20" s="657">
        <v>0</v>
      </c>
      <c r="N20" s="658">
        <v>0</v>
      </c>
      <c r="O20" s="669">
        <v>0</v>
      </c>
      <c r="P20" s="663">
        <f t="shared" si="2"/>
        <v>0</v>
      </c>
    </row>
    <row r="21" spans="1:16" s="645" customFormat="1" ht="16.5" customHeight="1" x14ac:dyDescent="0.2">
      <c r="A21" s="645">
        <v>13</v>
      </c>
      <c r="B21" s="672" t="s">
        <v>45</v>
      </c>
      <c r="C21" s="669">
        <f t="shared" si="0"/>
        <v>4252</v>
      </c>
      <c r="D21" s="663">
        <f t="shared" si="1"/>
        <v>100</v>
      </c>
      <c r="E21" s="657">
        <v>989</v>
      </c>
      <c r="F21" s="658">
        <v>23.259642521166509</v>
      </c>
      <c r="G21" s="669">
        <v>3</v>
      </c>
      <c r="H21" s="663">
        <v>7.0555032925682035E-2</v>
      </c>
      <c r="I21" s="669">
        <v>412</v>
      </c>
      <c r="J21" s="663">
        <v>9.6895578551269992</v>
      </c>
      <c r="K21" s="669">
        <v>2848</v>
      </c>
      <c r="L21" s="663">
        <v>66.980244590780813</v>
      </c>
      <c r="M21" s="657">
        <v>0</v>
      </c>
      <c r="N21" s="658">
        <v>0</v>
      </c>
      <c r="O21" s="669">
        <v>0</v>
      </c>
      <c r="P21" s="663">
        <f t="shared" si="2"/>
        <v>0</v>
      </c>
    </row>
    <row r="22" spans="1:16" s="645" customFormat="1" ht="16.5" customHeight="1" x14ac:dyDescent="0.2">
      <c r="A22" s="645">
        <v>14</v>
      </c>
      <c r="B22" s="672" t="s">
        <v>46</v>
      </c>
      <c r="C22" s="669">
        <f t="shared" si="0"/>
        <v>126</v>
      </c>
      <c r="D22" s="663">
        <f t="shared" si="1"/>
        <v>100</v>
      </c>
      <c r="E22" s="657">
        <v>15</v>
      </c>
      <c r="F22" s="658">
        <v>11.904761904761903</v>
      </c>
      <c r="G22" s="669">
        <v>0</v>
      </c>
      <c r="H22" s="663">
        <v>0</v>
      </c>
      <c r="I22" s="669">
        <v>46</v>
      </c>
      <c r="J22" s="663">
        <v>36.507936507936506</v>
      </c>
      <c r="K22" s="669">
        <v>65</v>
      </c>
      <c r="L22" s="663">
        <v>51.587301587301596</v>
      </c>
      <c r="M22" s="657">
        <v>0</v>
      </c>
      <c r="N22" s="658">
        <v>0</v>
      </c>
      <c r="O22" s="669">
        <v>0</v>
      </c>
      <c r="P22" s="663">
        <f t="shared" si="2"/>
        <v>0</v>
      </c>
    </row>
    <row r="23" spans="1:16" s="645" customFormat="1" ht="16.5" customHeight="1" x14ac:dyDescent="0.2">
      <c r="A23" s="645">
        <v>15</v>
      </c>
      <c r="B23" s="672" t="s">
        <v>47</v>
      </c>
      <c r="C23" s="669">
        <f t="shared" si="0"/>
        <v>688</v>
      </c>
      <c r="D23" s="663">
        <f t="shared" si="1"/>
        <v>100</v>
      </c>
      <c r="E23" s="657">
        <v>387</v>
      </c>
      <c r="F23" s="658">
        <v>56.25</v>
      </c>
      <c r="G23" s="669">
        <v>26</v>
      </c>
      <c r="H23" s="663">
        <v>3.7790697674418601</v>
      </c>
      <c r="I23" s="669">
        <v>156</v>
      </c>
      <c r="J23" s="663">
        <v>22.674418604651162</v>
      </c>
      <c r="K23" s="669">
        <v>119</v>
      </c>
      <c r="L23" s="663">
        <v>17.296511627906977</v>
      </c>
      <c r="M23" s="657">
        <v>0</v>
      </c>
      <c r="N23" s="658">
        <v>0</v>
      </c>
      <c r="O23" s="669">
        <v>0</v>
      </c>
      <c r="P23" s="663">
        <f t="shared" si="2"/>
        <v>0</v>
      </c>
    </row>
    <row r="24" spans="1:16" s="645" customFormat="1" ht="16.5" customHeight="1" x14ac:dyDescent="0.2">
      <c r="A24" s="645">
        <v>16</v>
      </c>
      <c r="B24" s="672" t="s">
        <v>48</v>
      </c>
      <c r="C24" s="669">
        <f t="shared" si="0"/>
        <v>41</v>
      </c>
      <c r="D24" s="663">
        <f t="shared" si="1"/>
        <v>100</v>
      </c>
      <c r="E24" s="657">
        <v>0</v>
      </c>
      <c r="F24" s="658">
        <v>0</v>
      </c>
      <c r="G24" s="669">
        <v>41</v>
      </c>
      <c r="H24" s="663">
        <v>100</v>
      </c>
      <c r="I24" s="669">
        <v>0</v>
      </c>
      <c r="J24" s="663">
        <v>0</v>
      </c>
      <c r="K24" s="669">
        <v>0</v>
      </c>
      <c r="L24" s="663">
        <v>0</v>
      </c>
      <c r="M24" s="657">
        <v>0</v>
      </c>
      <c r="N24" s="658">
        <v>0</v>
      </c>
      <c r="O24" s="669">
        <v>0</v>
      </c>
      <c r="P24" s="663">
        <f t="shared" si="2"/>
        <v>0</v>
      </c>
    </row>
    <row r="25" spans="1:16" s="645" customFormat="1" ht="16.5" customHeight="1" x14ac:dyDescent="0.2">
      <c r="A25" s="645">
        <v>17</v>
      </c>
      <c r="B25" s="672" t="s">
        <v>49</v>
      </c>
      <c r="C25" s="669">
        <f t="shared" si="0"/>
        <v>100</v>
      </c>
      <c r="D25" s="663">
        <f t="shared" si="1"/>
        <v>100</v>
      </c>
      <c r="E25" s="657">
        <v>0</v>
      </c>
      <c r="F25" s="658">
        <v>0</v>
      </c>
      <c r="G25" s="669">
        <v>6</v>
      </c>
      <c r="H25" s="663">
        <v>6</v>
      </c>
      <c r="I25" s="669">
        <v>11</v>
      </c>
      <c r="J25" s="663">
        <v>11</v>
      </c>
      <c r="K25" s="669">
        <v>0</v>
      </c>
      <c r="L25" s="663">
        <v>0</v>
      </c>
      <c r="M25" s="657">
        <v>83</v>
      </c>
      <c r="N25" s="658">
        <v>83</v>
      </c>
      <c r="O25" s="669">
        <v>0</v>
      </c>
      <c r="P25" s="663">
        <f t="shared" si="2"/>
        <v>0</v>
      </c>
    </row>
    <row r="26" spans="1:16" s="645" customFormat="1" ht="16.5" customHeight="1" x14ac:dyDescent="0.2">
      <c r="B26" s="672" t="s">
        <v>4</v>
      </c>
      <c r="C26" s="669">
        <f t="shared" si="0"/>
        <v>1</v>
      </c>
      <c r="D26" s="663">
        <f t="shared" si="1"/>
        <v>100</v>
      </c>
      <c r="E26" s="657">
        <v>1</v>
      </c>
      <c r="F26" s="658">
        <v>100</v>
      </c>
      <c r="G26" s="669">
        <v>0</v>
      </c>
      <c r="H26" s="663">
        <v>0</v>
      </c>
      <c r="I26" s="669">
        <v>0</v>
      </c>
      <c r="J26" s="663">
        <v>0</v>
      </c>
      <c r="K26" s="669">
        <v>0</v>
      </c>
      <c r="L26" s="663">
        <v>0</v>
      </c>
      <c r="M26" s="657">
        <v>0</v>
      </c>
      <c r="N26" s="658">
        <v>0</v>
      </c>
      <c r="O26" s="669">
        <v>0</v>
      </c>
      <c r="P26" s="663">
        <f t="shared" si="2"/>
        <v>0</v>
      </c>
    </row>
    <row r="27" spans="1:16" s="643" customFormat="1" ht="14.25" x14ac:dyDescent="0.2">
      <c r="B27" s="664" t="s">
        <v>3</v>
      </c>
      <c r="C27" s="670">
        <f>SUM(C9:C26)</f>
        <v>53510</v>
      </c>
      <c r="D27" s="667">
        <f>C27/$C27*100</f>
        <v>100</v>
      </c>
      <c r="E27" s="665">
        <f>SUM(E9:E26)</f>
        <v>29859</v>
      </c>
      <c r="F27" s="666">
        <f>E27/$C27*100</f>
        <v>55.800784900018684</v>
      </c>
      <c r="G27" s="670">
        <f>SUM(G9:G26)</f>
        <v>3021</v>
      </c>
      <c r="H27" s="667">
        <f>G27/$C27*100</f>
        <v>5.645673705849374</v>
      </c>
      <c r="I27" s="670">
        <f>SUM(I9:I26)</f>
        <v>11375</v>
      </c>
      <c r="J27" s="667">
        <f>I27/$C27*100</f>
        <v>21.257708839469259</v>
      </c>
      <c r="K27" s="670">
        <f>SUM(K9:K26)</f>
        <v>9104</v>
      </c>
      <c r="L27" s="667">
        <f>K27/$C27*100</f>
        <v>17.013642309848624</v>
      </c>
      <c r="M27" s="665">
        <f>SUM(M9:M26)</f>
        <v>151</v>
      </c>
      <c r="N27" s="666">
        <f>M27/$C27*100</f>
        <v>0.28219024481405347</v>
      </c>
      <c r="O27" s="670">
        <f>SUM(O9:O26)</f>
        <v>0</v>
      </c>
      <c r="P27" s="667">
        <f>O27/$C27*100</f>
        <v>0</v>
      </c>
    </row>
    <row r="28" spans="1:16" s="643" customFormat="1" ht="14.25" hidden="1" x14ac:dyDescent="0.2">
      <c r="A28" s="640">
        <v>18</v>
      </c>
      <c r="B28" s="640" t="s">
        <v>42</v>
      </c>
      <c r="C28" s="648"/>
      <c r="D28" s="649"/>
      <c r="E28" s="648"/>
      <c r="F28" s="649"/>
      <c r="G28" s="648"/>
      <c r="H28" s="649"/>
      <c r="I28" s="648"/>
      <c r="J28" s="649"/>
      <c r="K28" s="648"/>
      <c r="L28" s="649"/>
      <c r="M28" s="648"/>
      <c r="N28" s="649"/>
      <c r="O28" s="648"/>
      <c r="P28" s="649"/>
    </row>
    <row r="29" spans="1:16" s="651" customFormat="1" hidden="1" x14ac:dyDescent="0.2">
      <c r="A29" s="640">
        <v>19</v>
      </c>
      <c r="B29" s="640" t="s">
        <v>50</v>
      </c>
      <c r="C29" s="650"/>
      <c r="D29" s="650"/>
      <c r="E29" s="650"/>
      <c r="F29" s="650"/>
      <c r="G29" s="650"/>
      <c r="H29" s="650"/>
      <c r="I29" s="650"/>
      <c r="K29" s="650"/>
      <c r="L29" s="650"/>
      <c r="M29" s="650"/>
      <c r="N29" s="650"/>
      <c r="O29" s="650"/>
      <c r="P29" s="650"/>
    </row>
    <row r="30" spans="1:16" hidden="1" x14ac:dyDescent="0.2">
      <c r="C30" s="653"/>
      <c r="D30" s="653"/>
      <c r="E30" s="653"/>
      <c r="F30" s="653"/>
      <c r="G30" s="653"/>
      <c r="H30" s="653"/>
      <c r="I30" s="653"/>
      <c r="J30" s="653"/>
      <c r="K30" s="653"/>
      <c r="L30" s="653"/>
      <c r="M30" s="653"/>
      <c r="N30" s="653"/>
      <c r="O30" s="653"/>
      <c r="P30" s="653"/>
    </row>
    <row r="31" spans="1:16" hidden="1" x14ac:dyDescent="0.2">
      <c r="B31" s="654"/>
      <c r="C31" s="655"/>
      <c r="D31" s="655"/>
      <c r="E31" s="655"/>
      <c r="F31" s="655"/>
      <c r="G31" s="655"/>
      <c r="M31" s="654"/>
      <c r="N31" s="654"/>
    </row>
    <row r="32" spans="1:16" hidden="1" x14ac:dyDescent="0.2">
      <c r="B32" s="654"/>
      <c r="D32" s="654"/>
      <c r="M32" s="654"/>
      <c r="N32" s="654"/>
    </row>
    <row r="33" spans="2:14" hidden="1" x14ac:dyDescent="0.2">
      <c r="B33" s="654"/>
      <c r="D33" s="654"/>
      <c r="M33" s="654"/>
      <c r="N33" s="654"/>
    </row>
    <row r="34" spans="2:14" hidden="1" x14ac:dyDescent="0.2">
      <c r="B34" s="654"/>
      <c r="D34" s="654"/>
      <c r="M34" s="654"/>
      <c r="N34" s="654"/>
    </row>
    <row r="35" spans="2:14" hidden="1" x14ac:dyDescent="0.2">
      <c r="B35" s="654"/>
      <c r="D35" s="654"/>
      <c r="M35" s="654"/>
      <c r="N35" s="654"/>
    </row>
    <row r="36" spans="2:14" hidden="1" x14ac:dyDescent="0.2">
      <c r="B36" s="654"/>
      <c r="D36" s="654"/>
      <c r="M36" s="654"/>
      <c r="N36" s="654"/>
    </row>
    <row r="37" spans="2:14" hidden="1" x14ac:dyDescent="0.2">
      <c r="B37" s="654"/>
      <c r="D37" s="654"/>
      <c r="M37" s="654"/>
      <c r="N37" s="654"/>
    </row>
    <row r="38" spans="2:14" hidden="1" x14ac:dyDescent="0.2">
      <c r="B38" s="654"/>
      <c r="D38" s="654"/>
      <c r="M38" s="654"/>
      <c r="N38" s="654"/>
    </row>
    <row r="39" spans="2:14" hidden="1" x14ac:dyDescent="0.2">
      <c r="B39" s="654"/>
      <c r="D39" s="654"/>
      <c r="M39" s="654"/>
      <c r="N39" s="654"/>
    </row>
    <row r="40" spans="2:14" hidden="1" x14ac:dyDescent="0.2">
      <c r="B40" s="654"/>
      <c r="D40" s="654"/>
      <c r="M40" s="654"/>
      <c r="N40" s="654"/>
    </row>
    <row r="41" spans="2:14" x14ac:dyDescent="0.2">
      <c r="B41" s="654"/>
      <c r="D41" s="654"/>
      <c r="M41" s="654"/>
      <c r="N41" s="654"/>
    </row>
    <row r="42" spans="2:14" x14ac:dyDescent="0.2">
      <c r="B42" s="654"/>
      <c r="D42" s="654"/>
      <c r="M42" s="654"/>
      <c r="N42" s="654"/>
    </row>
    <row r="43" spans="2:14" x14ac:dyDescent="0.2">
      <c r="B43" s="654"/>
      <c r="D43" s="654"/>
      <c r="M43" s="654"/>
      <c r="N43" s="654"/>
    </row>
    <row r="44" spans="2:14" x14ac:dyDescent="0.2">
      <c r="D44" s="654"/>
      <c r="M44" s="654"/>
      <c r="N44" s="654"/>
    </row>
    <row r="45" spans="2:14" x14ac:dyDescent="0.2">
      <c r="B45" s="863" t="s">
        <v>42</v>
      </c>
      <c r="C45" s="864"/>
      <c r="D45" s="865"/>
      <c r="E45" s="864"/>
      <c r="F45" s="864"/>
      <c r="G45" s="866">
        <f>IFERROR(GETPIVOTDATA("ID PRESTACION
COUNT",#REF!,"CCAA",$B45,"Grado Resuelto",$B$1,"Subtipo",G$1),0)</f>
        <v>0</v>
      </c>
      <c r="H45" s="864"/>
      <c r="M45" s="654"/>
      <c r="N45" s="654"/>
    </row>
    <row r="46" spans="2:14" x14ac:dyDescent="0.2">
      <c r="B46" s="863" t="s">
        <v>50</v>
      </c>
      <c r="C46" s="864"/>
      <c r="D46" s="865"/>
      <c r="E46" s="864"/>
      <c r="F46" s="864"/>
      <c r="G46" s="866">
        <f>IFERROR(GETPIVOTDATA("ID PRESTACION
COUNT",#REF!,"CCAA",$B46,"Grado Resuelto",$B$1,"Subtipo",G$1),0)</f>
        <v>0</v>
      </c>
      <c r="H46" s="864"/>
      <c r="M46" s="654"/>
      <c r="N46" s="654"/>
    </row>
    <row r="47" spans="2:14" x14ac:dyDescent="0.2">
      <c r="D47" s="654"/>
      <c r="M47" s="654"/>
      <c r="N47" s="654"/>
    </row>
    <row r="48" spans="2:14" x14ac:dyDescent="0.2">
      <c r="D48" s="654"/>
    </row>
    <row r="49" spans="4:4" x14ac:dyDescent="0.2">
      <c r="D49" s="654"/>
    </row>
    <row r="50" spans="4:4" x14ac:dyDescent="0.2">
      <c r="D50" s="654"/>
    </row>
    <row r="51" spans="4:4" x14ac:dyDescent="0.2">
      <c r="D51" s="654"/>
    </row>
    <row r="52" spans="4:4" x14ac:dyDescent="0.2">
      <c r="D52" s="654"/>
    </row>
    <row r="53" spans="4:4" x14ac:dyDescent="0.2">
      <c r="D53" s="654"/>
    </row>
    <row r="54" spans="4:4" x14ac:dyDescent="0.2">
      <c r="D54" s="654"/>
    </row>
    <row r="55" spans="4:4" x14ac:dyDescent="0.2">
      <c r="D55" s="654"/>
    </row>
    <row r="56" spans="4:4" x14ac:dyDescent="0.2">
      <c r="D56" s="654"/>
    </row>
    <row r="57" spans="4:4" x14ac:dyDescent="0.2">
      <c r="D57" s="654"/>
    </row>
    <row r="58" spans="4:4" x14ac:dyDescent="0.2">
      <c r="D58" s="654"/>
    </row>
    <row r="59" spans="4:4" x14ac:dyDescent="0.2">
      <c r="D59" s="654"/>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2.75" x14ac:dyDescent="0.2"/>
  <cols>
    <col min="1" max="1" width="1.140625" style="479" customWidth="1"/>
    <col min="2" max="2" width="25.28515625" style="479" customWidth="1"/>
    <col min="3" max="3" width="11.28515625" style="479" customWidth="1"/>
    <col min="4" max="16384" width="11.42578125" style="479"/>
  </cols>
  <sheetData>
    <row r="1" spans="1:39" s="458" customFormat="1" ht="14.25" x14ac:dyDescent="0.2">
      <c r="B1" s="459"/>
      <c r="C1" s="459"/>
      <c r="D1" s="460"/>
      <c r="E1" s="460"/>
      <c r="N1" s="460"/>
    </row>
    <row r="2" spans="1:39" s="461" customFormat="1" ht="47.25" customHeight="1" x14ac:dyDescent="0.2">
      <c r="B2" s="1175"/>
      <c r="C2" s="1175"/>
      <c r="D2" s="1175"/>
      <c r="E2" s="1175"/>
      <c r="F2" s="1175"/>
      <c r="G2" s="1175"/>
      <c r="H2" s="1175"/>
      <c r="I2" s="462"/>
      <c r="L2" s="463"/>
      <c r="N2" s="464"/>
      <c r="O2" s="464"/>
      <c r="P2" s="464"/>
      <c r="Q2" s="464"/>
      <c r="R2" s="464"/>
      <c r="S2" s="464"/>
      <c r="T2" s="464"/>
      <c r="U2" s="464"/>
      <c r="V2" s="464"/>
      <c r="W2" s="464"/>
      <c r="X2" s="464"/>
      <c r="Y2" s="464"/>
      <c r="Z2" s="464"/>
      <c r="AA2" s="464"/>
      <c r="AB2" s="464"/>
      <c r="AC2" s="464"/>
      <c r="AD2" s="464"/>
      <c r="AE2" s="464"/>
      <c r="AF2" s="464"/>
      <c r="AG2" s="464"/>
    </row>
    <row r="3" spans="1:39" s="465" customFormat="1" ht="1.5" customHeight="1" x14ac:dyDescent="0.2">
      <c r="B3" s="466"/>
      <c r="C3" s="466"/>
      <c r="D3" s="466"/>
      <c r="E3" s="466"/>
      <c r="F3" s="466"/>
      <c r="G3" s="466"/>
      <c r="H3" s="466"/>
      <c r="I3" s="466"/>
      <c r="J3" s="466"/>
      <c r="K3" s="466"/>
      <c r="L3" s="466"/>
      <c r="M3" s="466"/>
      <c r="N3" s="467"/>
      <c r="O3" s="464"/>
      <c r="P3" s="464"/>
      <c r="Q3" s="464"/>
      <c r="R3" s="464"/>
      <c r="S3" s="464"/>
      <c r="T3" s="464"/>
      <c r="U3" s="464"/>
      <c r="V3" s="464"/>
      <c r="W3" s="464"/>
      <c r="X3" s="464"/>
      <c r="Y3" s="464"/>
      <c r="Z3" s="464"/>
      <c r="AA3" s="464"/>
      <c r="AB3" s="464"/>
      <c r="AC3" s="464"/>
      <c r="AD3" s="464"/>
      <c r="AE3" s="464"/>
      <c r="AF3" s="464"/>
      <c r="AG3" s="464"/>
    </row>
    <row r="4" spans="1:39" s="465" customFormat="1" ht="24.75" customHeight="1" x14ac:dyDescent="0.2">
      <c r="A4" s="468"/>
      <c r="B4" s="1176" t="s">
        <v>456</v>
      </c>
      <c r="C4" s="1176"/>
      <c r="D4" s="1176"/>
      <c r="E4" s="1176"/>
      <c r="F4" s="1176"/>
      <c r="G4" s="1176"/>
      <c r="H4" s="1176"/>
      <c r="I4" s="1176"/>
      <c r="J4" s="1176"/>
      <c r="K4" s="1176"/>
      <c r="L4" s="1176"/>
      <c r="M4" s="469"/>
      <c r="N4" s="467"/>
      <c r="O4" s="464"/>
      <c r="P4" s="464"/>
      <c r="Q4" s="464"/>
      <c r="R4" s="464"/>
      <c r="S4" s="464"/>
      <c r="T4" s="464"/>
      <c r="U4" s="464"/>
      <c r="V4" s="464"/>
      <c r="W4" s="464"/>
      <c r="X4" s="464"/>
      <c r="Y4" s="464"/>
      <c r="Z4" s="464"/>
      <c r="AA4" s="464"/>
      <c r="AB4" s="464"/>
      <c r="AC4" s="464"/>
      <c r="AD4" s="464"/>
      <c r="AE4" s="464"/>
      <c r="AF4" s="464"/>
      <c r="AG4" s="464"/>
    </row>
    <row r="5" spans="1:39" s="465" customFormat="1" ht="14.25" customHeight="1" x14ac:dyDescent="0.2">
      <c r="A5" s="468"/>
      <c r="B5" s="1177" t="s">
        <v>495</v>
      </c>
      <c r="C5" s="1177"/>
      <c r="D5" s="1177"/>
      <c r="E5" s="1177"/>
      <c r="F5" s="1177"/>
      <c r="G5" s="1177"/>
      <c r="H5" s="1177"/>
      <c r="I5" s="1177"/>
      <c r="J5" s="1177"/>
      <c r="K5" s="1177"/>
      <c r="L5" s="1177"/>
      <c r="M5" s="470"/>
      <c r="N5" s="470"/>
      <c r="O5" s="471"/>
      <c r="P5" s="471"/>
      <c r="Q5" s="471"/>
      <c r="R5" s="471"/>
      <c r="S5" s="471"/>
      <c r="T5" s="471"/>
      <c r="U5" s="471"/>
      <c r="V5" s="471"/>
      <c r="W5" s="471"/>
      <c r="X5" s="471"/>
      <c r="Y5" s="471"/>
      <c r="Z5" s="471"/>
      <c r="AA5" s="471"/>
      <c r="AB5" s="471"/>
      <c r="AC5" s="464"/>
      <c r="AD5" s="464"/>
      <c r="AE5" s="464"/>
      <c r="AF5" s="464"/>
      <c r="AG5" s="464"/>
    </row>
    <row r="6" spans="1:39" s="472" customFormat="1" ht="15" x14ac:dyDescent="0.25">
      <c r="B6" s="473"/>
      <c r="C6" s="473"/>
      <c r="D6" s="473"/>
      <c r="E6" s="473"/>
      <c r="F6" s="473"/>
      <c r="G6" s="474"/>
      <c r="H6" s="474"/>
      <c r="I6" s="474"/>
      <c r="J6" s="474"/>
      <c r="K6" s="474"/>
      <c r="L6" s="474"/>
      <c r="M6" s="474"/>
      <c r="N6" s="475"/>
      <c r="O6" s="475"/>
      <c r="P6" s="475"/>
      <c r="Q6" s="475"/>
      <c r="R6" s="475"/>
      <c r="S6" s="475"/>
      <c r="T6" s="475"/>
      <c r="U6" s="475"/>
      <c r="V6" s="475"/>
      <c r="W6" s="475"/>
      <c r="X6" s="475"/>
      <c r="Y6" s="475"/>
      <c r="Z6" s="475"/>
      <c r="AA6" s="475"/>
      <c r="AB6" s="475"/>
      <c r="AC6" s="476"/>
      <c r="AD6" s="476"/>
      <c r="AE6" s="476"/>
      <c r="AF6" s="476"/>
      <c r="AG6" s="476"/>
    </row>
    <row r="7" spans="1:39" s="724" customFormat="1" ht="15" x14ac:dyDescent="0.25">
      <c r="B7" s="474"/>
      <c r="C7" s="1178"/>
      <c r="D7" s="1178"/>
      <c r="E7" s="1178"/>
      <c r="F7" s="1178"/>
      <c r="G7" s="1178"/>
      <c r="H7" s="1178"/>
      <c r="I7" s="474"/>
      <c r="J7" s="1178"/>
      <c r="K7" s="1178"/>
      <c r="L7" s="1178"/>
      <c r="M7" s="1178"/>
      <c r="N7" s="474"/>
      <c r="O7" s="474"/>
      <c r="P7" s="474"/>
      <c r="Q7" s="1178"/>
      <c r="R7" s="1178"/>
      <c r="S7" s="1178"/>
      <c r="T7" s="1178"/>
      <c r="U7" s="1178"/>
      <c r="V7" s="1178"/>
      <c r="W7" s="474"/>
      <c r="X7" s="474"/>
      <c r="AF7" s="1179"/>
      <c r="AG7" s="1179"/>
      <c r="AH7" s="1179"/>
      <c r="AI7" s="1179"/>
      <c r="AJ7" s="1179"/>
      <c r="AK7" s="1179"/>
      <c r="AL7" s="1179"/>
      <c r="AM7" s="1179"/>
    </row>
    <row r="8" spans="1:39" s="724" customFormat="1" ht="15" x14ac:dyDescent="0.25">
      <c r="B8" s="474" t="s">
        <v>144</v>
      </c>
      <c r="C8" s="723" t="s">
        <v>145</v>
      </c>
      <c r="D8" s="723" t="s">
        <v>76</v>
      </c>
      <c r="E8" s="723"/>
      <c r="F8" s="723"/>
      <c r="G8" s="723"/>
      <c r="H8" s="723" t="s">
        <v>146</v>
      </c>
      <c r="I8" s="474" t="s">
        <v>145</v>
      </c>
      <c r="J8" s="723" t="s">
        <v>76</v>
      </c>
      <c r="K8" s="723"/>
      <c r="L8" s="723"/>
      <c r="M8" s="723"/>
      <c r="N8" s="474"/>
      <c r="O8" s="474"/>
      <c r="P8" s="725"/>
      <c r="Q8" s="723"/>
      <c r="R8" s="723"/>
      <c r="S8" s="723"/>
      <c r="T8" s="723"/>
      <c r="U8" s="723"/>
      <c r="V8" s="723"/>
      <c r="W8" s="474"/>
      <c r="X8" s="474"/>
      <c r="AE8" s="726"/>
      <c r="AF8" s="727"/>
      <c r="AG8" s="727"/>
      <c r="AH8" s="727"/>
      <c r="AI8" s="727"/>
      <c r="AJ8" s="727"/>
      <c r="AK8" s="727"/>
      <c r="AL8" s="727"/>
      <c r="AM8" s="727"/>
    </row>
    <row r="9" spans="1:39" s="724" customFormat="1" ht="15" x14ac:dyDescent="0.25">
      <c r="A9" s="1180"/>
      <c r="B9" s="735" t="s">
        <v>147</v>
      </c>
      <c r="C9" s="728">
        <v>175943</v>
      </c>
      <c r="D9" s="478">
        <v>0.34041009488135959</v>
      </c>
      <c r="E9" s="477"/>
      <c r="F9" s="477"/>
      <c r="G9" s="477"/>
      <c r="H9" s="477" t="s">
        <v>148</v>
      </c>
      <c r="I9" s="735">
        <v>147194</v>
      </c>
      <c r="J9" s="478">
        <v>0.28358019173268395</v>
      </c>
      <c r="K9" s="477"/>
      <c r="L9" s="477"/>
      <c r="M9" s="477"/>
      <c r="N9" s="474"/>
      <c r="O9" s="1181"/>
      <c r="P9" s="729"/>
      <c r="Q9" s="477"/>
      <c r="R9" s="477"/>
      <c r="S9" s="477"/>
      <c r="T9" s="477"/>
      <c r="U9" s="477"/>
      <c r="V9" s="477"/>
      <c r="W9" s="474"/>
      <c r="X9" s="474"/>
      <c r="AD9" s="1180"/>
      <c r="AE9" s="730"/>
      <c r="AF9" s="731"/>
      <c r="AG9" s="731"/>
      <c r="AH9" s="731"/>
      <c r="AI9" s="731"/>
      <c r="AJ9" s="731"/>
      <c r="AK9" s="731"/>
      <c r="AL9" s="731"/>
      <c r="AM9" s="731"/>
    </row>
    <row r="10" spans="1:39" s="724" customFormat="1" ht="15" x14ac:dyDescent="0.25">
      <c r="A10" s="1180"/>
      <c r="B10" s="735" t="s">
        <v>151</v>
      </c>
      <c r="C10" s="728">
        <v>127014</v>
      </c>
      <c r="D10" s="478">
        <v>0.24574349528688841</v>
      </c>
      <c r="E10" s="477"/>
      <c r="F10" s="477"/>
      <c r="G10" s="477"/>
      <c r="H10" s="477" t="s">
        <v>150</v>
      </c>
      <c r="I10" s="735">
        <v>243047</v>
      </c>
      <c r="J10" s="478">
        <v>0.46824812736968652</v>
      </c>
      <c r="K10" s="477"/>
      <c r="L10" s="477"/>
      <c r="M10" s="477"/>
      <c r="N10" s="474"/>
      <c r="O10" s="1181"/>
      <c r="P10" s="729"/>
      <c r="Q10" s="477"/>
      <c r="R10" s="477"/>
      <c r="S10" s="477"/>
      <c r="T10" s="477"/>
      <c r="U10" s="477"/>
      <c r="V10" s="477"/>
      <c r="W10" s="474"/>
      <c r="X10" s="474"/>
      <c r="AD10" s="1180"/>
      <c r="AE10" s="730"/>
      <c r="AF10" s="731"/>
      <c r="AG10" s="731"/>
      <c r="AH10" s="731"/>
      <c r="AI10" s="731"/>
      <c r="AJ10" s="731"/>
      <c r="AK10" s="731"/>
      <c r="AL10" s="731"/>
      <c r="AM10" s="731"/>
    </row>
    <row r="11" spans="1:39" s="724" customFormat="1" ht="15" x14ac:dyDescent="0.25">
      <c r="A11" s="1180"/>
      <c r="B11" s="735" t="s">
        <v>149</v>
      </c>
      <c r="C11" s="728">
        <v>102023</v>
      </c>
      <c r="D11" s="478">
        <v>0.19739153652081043</v>
      </c>
      <c r="E11" s="477"/>
      <c r="F11" s="477"/>
      <c r="G11" s="477"/>
      <c r="H11" s="477" t="s">
        <v>152</v>
      </c>
      <c r="I11" s="735">
        <v>92575</v>
      </c>
      <c r="J11" s="478">
        <v>0.17835262476495792</v>
      </c>
      <c r="K11" s="477"/>
      <c r="L11" s="477"/>
      <c r="M11" s="477"/>
      <c r="N11" s="474"/>
      <c r="O11" s="1181"/>
      <c r="P11" s="729"/>
      <c r="Q11" s="477"/>
      <c r="R11" s="477"/>
      <c r="S11" s="477"/>
      <c r="T11" s="477"/>
      <c r="U11" s="477"/>
      <c r="V11" s="477"/>
      <c r="W11" s="474"/>
      <c r="X11" s="474"/>
      <c r="AD11" s="1180"/>
      <c r="AE11" s="730"/>
      <c r="AF11" s="731"/>
      <c r="AG11" s="731"/>
      <c r="AH11" s="731"/>
      <c r="AI11" s="731"/>
      <c r="AJ11" s="731"/>
      <c r="AK11" s="731"/>
      <c r="AL11" s="731"/>
      <c r="AM11" s="731"/>
    </row>
    <row r="12" spans="1:39" s="724" customFormat="1" ht="15" x14ac:dyDescent="0.25">
      <c r="A12" s="1180"/>
      <c r="B12" s="735" t="s">
        <v>155</v>
      </c>
      <c r="C12" s="728">
        <v>24050</v>
      </c>
      <c r="D12" s="478">
        <v>4.6531335613787979E-2</v>
      </c>
      <c r="E12" s="477"/>
      <c r="F12" s="477"/>
      <c r="G12" s="477"/>
      <c r="H12" s="477" t="s">
        <v>154</v>
      </c>
      <c r="I12" s="735">
        <v>31758</v>
      </c>
      <c r="J12" s="478">
        <v>6.1184149687124316E-2</v>
      </c>
      <c r="K12" s="477"/>
      <c r="L12" s="477"/>
      <c r="M12" s="477"/>
      <c r="N12" s="474"/>
      <c r="O12" s="1181"/>
      <c r="P12" s="729"/>
      <c r="Q12" s="477"/>
      <c r="R12" s="477"/>
      <c r="S12" s="477"/>
      <c r="T12" s="477"/>
      <c r="U12" s="477"/>
      <c r="V12" s="477"/>
      <c r="W12" s="474"/>
      <c r="X12" s="474"/>
      <c r="AD12" s="1180"/>
      <c r="AE12" s="730"/>
      <c r="AF12" s="731"/>
      <c r="AG12" s="731"/>
      <c r="AH12" s="731"/>
      <c r="AI12" s="731"/>
      <c r="AJ12" s="731"/>
      <c r="AK12" s="731"/>
      <c r="AL12" s="731"/>
      <c r="AM12" s="731"/>
    </row>
    <row r="13" spans="1:39" s="724" customFormat="1" ht="15" x14ac:dyDescent="0.25">
      <c r="A13" s="1180"/>
      <c r="B13" s="735" t="s">
        <v>153</v>
      </c>
      <c r="C13" s="728">
        <v>16987</v>
      </c>
      <c r="D13" s="478">
        <v>3.2866020709830204E-2</v>
      </c>
      <c r="E13" s="477"/>
      <c r="F13" s="477"/>
      <c r="G13" s="477"/>
      <c r="H13" s="477" t="s">
        <v>156</v>
      </c>
      <c r="I13" s="735">
        <v>4482</v>
      </c>
      <c r="J13" s="478">
        <v>8.6349064455473017E-3</v>
      </c>
      <c r="K13" s="477"/>
      <c r="L13" s="477"/>
      <c r="M13" s="477"/>
      <c r="N13" s="474"/>
      <c r="O13" s="1181"/>
      <c r="P13" s="729"/>
      <c r="Q13" s="477"/>
      <c r="R13" s="477"/>
      <c r="S13" s="477"/>
      <c r="T13" s="477"/>
      <c r="U13" s="477"/>
      <c r="V13" s="477"/>
      <c r="W13" s="474"/>
      <c r="X13" s="474"/>
      <c r="AD13" s="1180"/>
      <c r="AE13" s="730"/>
      <c r="AF13" s="731"/>
      <c r="AG13" s="731"/>
      <c r="AH13" s="731"/>
      <c r="AI13" s="731"/>
      <c r="AJ13" s="731"/>
      <c r="AK13" s="731"/>
      <c r="AL13" s="731"/>
      <c r="AM13" s="731"/>
    </row>
    <row r="14" spans="1:39" s="724" customFormat="1" ht="15" x14ac:dyDescent="0.25">
      <c r="A14" s="1180"/>
      <c r="B14" s="735" t="s">
        <v>159</v>
      </c>
      <c r="C14" s="728">
        <v>9531</v>
      </c>
      <c r="D14" s="478">
        <v>1.8440339282121132E-2</v>
      </c>
      <c r="E14" s="477"/>
      <c r="F14" s="477"/>
      <c r="G14" s="477"/>
      <c r="H14" s="477" t="s">
        <v>158</v>
      </c>
      <c r="I14" s="735">
        <v>708</v>
      </c>
      <c r="J14" s="477"/>
      <c r="K14" s="477"/>
      <c r="L14" s="477"/>
      <c r="M14" s="477"/>
      <c r="N14" s="474"/>
      <c r="O14" s="1181"/>
      <c r="P14" s="729"/>
      <c r="Q14" s="477"/>
      <c r="R14" s="477"/>
      <c r="S14" s="477"/>
      <c r="T14" s="477"/>
      <c r="U14" s="477"/>
      <c r="V14" s="477"/>
      <c r="W14" s="474"/>
      <c r="X14" s="474"/>
      <c r="AD14" s="1180"/>
      <c r="AE14" s="730"/>
      <c r="AF14" s="731"/>
      <c r="AG14" s="731"/>
      <c r="AH14" s="731"/>
      <c r="AI14" s="731"/>
      <c r="AJ14" s="731"/>
      <c r="AK14" s="731"/>
      <c r="AL14" s="731"/>
      <c r="AM14" s="731"/>
    </row>
    <row r="15" spans="1:39" s="724" customFormat="1" ht="15" x14ac:dyDescent="0.25">
      <c r="A15" s="1180"/>
      <c r="B15" s="735" t="s">
        <v>157</v>
      </c>
      <c r="C15" s="728">
        <v>8649</v>
      </c>
      <c r="D15" s="478">
        <v>1.6733867847137308E-2</v>
      </c>
      <c r="E15" s="477"/>
      <c r="F15" s="477"/>
      <c r="G15" s="477"/>
      <c r="H15" s="477"/>
      <c r="I15" s="474"/>
      <c r="J15" s="477"/>
      <c r="K15" s="477"/>
      <c r="L15" s="477"/>
      <c r="M15" s="477"/>
      <c r="N15" s="474"/>
      <c r="O15" s="1181"/>
      <c r="P15" s="729"/>
      <c r="Q15" s="477"/>
      <c r="R15" s="477"/>
      <c r="S15" s="477"/>
      <c r="T15" s="477"/>
      <c r="U15" s="477"/>
      <c r="V15" s="477"/>
      <c r="W15" s="474"/>
      <c r="X15" s="474"/>
      <c r="AD15" s="1180"/>
      <c r="AE15" s="730"/>
      <c r="AF15" s="731"/>
      <c r="AG15" s="731"/>
      <c r="AH15" s="731"/>
      <c r="AI15" s="731"/>
      <c r="AJ15" s="731"/>
      <c r="AK15" s="731"/>
      <c r="AL15" s="731"/>
      <c r="AM15" s="731"/>
    </row>
    <row r="16" spans="1:39" s="724" customFormat="1" ht="15" x14ac:dyDescent="0.25">
      <c r="A16" s="1180"/>
      <c r="B16" s="735" t="s">
        <v>200</v>
      </c>
      <c r="C16" s="728">
        <v>7302</v>
      </c>
      <c r="D16" s="478">
        <v>1.4127726097791261E-2</v>
      </c>
      <c r="E16" s="477"/>
      <c r="F16" s="477"/>
      <c r="G16" s="477"/>
      <c r="H16" s="477"/>
      <c r="I16" s="474"/>
      <c r="J16" s="477"/>
      <c r="K16" s="477"/>
      <c r="L16" s="477"/>
      <c r="M16" s="477"/>
      <c r="N16" s="474"/>
      <c r="O16" s="1181"/>
      <c r="P16" s="729"/>
      <c r="Q16" s="477"/>
      <c r="R16" s="477"/>
      <c r="S16" s="477"/>
      <c r="T16" s="477"/>
      <c r="U16" s="477"/>
      <c r="V16" s="477"/>
      <c r="W16" s="474"/>
      <c r="X16" s="474"/>
      <c r="AD16" s="1180"/>
      <c r="AE16" s="730"/>
      <c r="AF16" s="731"/>
      <c r="AG16" s="731"/>
      <c r="AH16" s="731"/>
      <c r="AI16" s="731"/>
      <c r="AJ16" s="731"/>
      <c r="AK16" s="731"/>
      <c r="AL16" s="731"/>
      <c r="AM16" s="731"/>
    </row>
    <row r="17" spans="1:28" s="724" customFormat="1" ht="15" x14ac:dyDescent="0.25">
      <c r="A17" s="732"/>
      <c r="B17" s="735" t="s">
        <v>158</v>
      </c>
      <c r="C17" s="733">
        <v>45357</v>
      </c>
      <c r="D17" s="478">
        <v>8.7755583760273648E-2</v>
      </c>
      <c r="E17" s="474"/>
      <c r="F17" s="474"/>
      <c r="G17" s="474"/>
      <c r="H17" s="474"/>
      <c r="I17" s="474"/>
      <c r="J17" s="474"/>
      <c r="K17" s="474"/>
      <c r="L17" s="474"/>
      <c r="M17" s="474"/>
      <c r="N17" s="474"/>
      <c r="O17" s="474"/>
      <c r="P17" s="474"/>
      <c r="Q17" s="474"/>
      <c r="R17" s="474"/>
      <c r="S17" s="474"/>
      <c r="T17" s="474"/>
      <c r="U17" s="474"/>
      <c r="V17" s="474"/>
      <c r="W17" s="474"/>
      <c r="X17" s="474"/>
    </row>
    <row r="18" spans="1:28" s="724" customFormat="1" ht="15" x14ac:dyDescent="0.25">
      <c r="B18" s="474" t="s">
        <v>161</v>
      </c>
      <c r="C18" s="474" t="s">
        <v>145</v>
      </c>
      <c r="D18" s="474" t="s">
        <v>76</v>
      </c>
      <c r="E18" s="474"/>
      <c r="F18" s="474"/>
      <c r="G18" s="474"/>
      <c r="H18" s="474"/>
      <c r="I18" s="474"/>
      <c r="J18" s="474"/>
      <c r="K18" s="474"/>
      <c r="L18" s="474"/>
      <c r="M18" s="474"/>
      <c r="N18" s="474"/>
      <c r="O18" s="474"/>
      <c r="P18" s="474"/>
      <c r="Q18" s="474"/>
      <c r="R18" s="474"/>
      <c r="S18" s="474"/>
      <c r="T18" s="474"/>
      <c r="U18" s="474"/>
      <c r="V18" s="474"/>
      <c r="W18" s="474"/>
      <c r="X18" s="474"/>
    </row>
    <row r="19" spans="1:28" s="724" customFormat="1" ht="15" x14ac:dyDescent="0.25">
      <c r="B19" s="474" t="s">
        <v>26</v>
      </c>
      <c r="C19" s="474">
        <v>135368</v>
      </c>
      <c r="D19" s="734">
        <v>0.26044177827202014</v>
      </c>
      <c r="E19" s="474"/>
      <c r="F19" s="474"/>
      <c r="G19" s="474"/>
      <c r="H19" s="474"/>
      <c r="I19" s="474"/>
      <c r="J19" s="474"/>
      <c r="K19" s="474"/>
      <c r="L19" s="474"/>
      <c r="M19" s="474"/>
      <c r="N19" s="474"/>
      <c r="O19" s="474"/>
      <c r="P19" s="474"/>
      <c r="Q19" s="474"/>
      <c r="R19" s="474"/>
      <c r="S19" s="474"/>
      <c r="T19" s="474"/>
      <c r="U19" s="474"/>
      <c r="V19" s="474"/>
      <c r="W19" s="474"/>
      <c r="X19" s="474"/>
      <c r="Y19" s="474"/>
      <c r="Z19" s="474"/>
      <c r="AA19" s="474"/>
      <c r="AB19" s="474"/>
    </row>
    <row r="20" spans="1:28" s="724" customFormat="1" ht="15" x14ac:dyDescent="0.25">
      <c r="B20" s="474" t="s">
        <v>27</v>
      </c>
      <c r="C20" s="474">
        <v>384395</v>
      </c>
      <c r="D20" s="734">
        <v>0.73955822172797991</v>
      </c>
      <c r="E20" s="474"/>
      <c r="F20" s="474"/>
      <c r="G20" s="474"/>
      <c r="H20" s="474"/>
      <c r="I20" s="474"/>
      <c r="J20" s="474"/>
      <c r="K20" s="474"/>
      <c r="L20" s="474"/>
      <c r="M20" s="474"/>
      <c r="N20" s="474"/>
      <c r="O20" s="474"/>
      <c r="P20" s="474"/>
      <c r="Q20" s="474"/>
      <c r="R20" s="474"/>
      <c r="S20" s="474"/>
      <c r="T20" s="474"/>
      <c r="U20" s="474"/>
      <c r="V20" s="474"/>
      <c r="W20" s="474"/>
      <c r="X20" s="474"/>
      <c r="Y20" s="474"/>
      <c r="Z20" s="474"/>
      <c r="AA20" s="474"/>
      <c r="AB20" s="474"/>
    </row>
    <row r="21" spans="1:28" s="724" customFormat="1" ht="15" x14ac:dyDescent="0.25">
      <c r="B21" s="474" t="s">
        <v>162</v>
      </c>
      <c r="C21" s="474">
        <v>1</v>
      </c>
      <c r="D21" s="474"/>
      <c r="E21" s="474"/>
      <c r="F21" s="474"/>
      <c r="G21" s="474"/>
      <c r="H21" s="474"/>
      <c r="I21" s="474"/>
      <c r="J21" s="474"/>
      <c r="K21" s="474"/>
      <c r="L21" s="474"/>
      <c r="M21" s="474"/>
      <c r="N21" s="474"/>
      <c r="O21" s="474"/>
      <c r="P21" s="474"/>
      <c r="Q21" s="474"/>
      <c r="R21" s="474"/>
      <c r="S21" s="474"/>
      <c r="T21" s="474"/>
      <c r="U21" s="474"/>
      <c r="V21" s="474"/>
      <c r="W21" s="474"/>
      <c r="X21" s="474"/>
      <c r="Y21" s="474"/>
      <c r="Z21" s="474"/>
      <c r="AA21" s="474"/>
      <c r="AB21" s="474"/>
    </row>
    <row r="22" spans="1:28" s="724" customFormat="1" ht="15" x14ac:dyDescent="0.25">
      <c r="B22" s="474"/>
      <c r="C22" s="474"/>
      <c r="D22" s="474"/>
      <c r="E22" s="474"/>
      <c r="F22" s="474"/>
      <c r="G22" s="474"/>
      <c r="H22" s="474"/>
      <c r="I22" s="474"/>
      <c r="J22" s="474"/>
      <c r="K22" s="474"/>
      <c r="L22" s="474"/>
      <c r="M22" s="474"/>
      <c r="N22" s="474"/>
      <c r="O22" s="474"/>
      <c r="P22" s="474"/>
      <c r="Q22" s="474"/>
      <c r="R22" s="474"/>
      <c r="S22" s="474"/>
      <c r="T22" s="474"/>
      <c r="U22" s="474"/>
      <c r="V22" s="474"/>
      <c r="W22" s="474"/>
      <c r="X22" s="474"/>
      <c r="Y22" s="474"/>
      <c r="Z22" s="474"/>
      <c r="AA22" s="474"/>
      <c r="AB22" s="474"/>
    </row>
    <row r="23" spans="1:28" s="476" customFormat="1" ht="15" x14ac:dyDescent="0.25">
      <c r="B23" s="475"/>
      <c r="C23" s="475"/>
      <c r="D23" s="475"/>
      <c r="E23" s="474"/>
      <c r="F23" s="474"/>
      <c r="G23" s="474"/>
      <c r="H23" s="474"/>
      <c r="I23" s="474"/>
      <c r="J23" s="474"/>
      <c r="K23" s="474"/>
      <c r="L23" s="474"/>
      <c r="M23" s="474"/>
      <c r="N23" s="473"/>
      <c r="O23" s="473"/>
      <c r="P23" s="473"/>
      <c r="Q23" s="473"/>
      <c r="R23" s="473"/>
      <c r="S23" s="473"/>
      <c r="T23" s="473"/>
      <c r="U23" s="473"/>
      <c r="V23" s="473"/>
      <c r="W23" s="473"/>
      <c r="X23" s="473"/>
      <c r="Y23" s="473"/>
      <c r="Z23" s="473"/>
      <c r="AA23" s="473"/>
      <c r="AB23" s="473"/>
    </row>
    <row r="24" spans="1:28" s="476" customFormat="1" ht="15" x14ac:dyDescent="0.25">
      <c r="B24" s="474"/>
      <c r="C24" s="474"/>
      <c r="D24" s="474"/>
      <c r="E24" s="474"/>
      <c r="F24" s="474"/>
      <c r="G24" s="474"/>
      <c r="H24" s="474"/>
      <c r="I24" s="474"/>
      <c r="J24" s="474"/>
      <c r="K24" s="474"/>
      <c r="L24" s="474"/>
      <c r="M24" s="474"/>
      <c r="N24" s="473"/>
      <c r="O24" s="473"/>
      <c r="P24" s="473"/>
      <c r="Q24" s="473"/>
      <c r="R24" s="473"/>
      <c r="S24" s="473"/>
      <c r="T24" s="473"/>
      <c r="U24" s="473"/>
      <c r="V24" s="473"/>
      <c r="W24" s="473"/>
      <c r="X24" s="473"/>
      <c r="Y24" s="473"/>
      <c r="Z24" s="473"/>
      <c r="AA24" s="473"/>
      <c r="AB24" s="473"/>
    </row>
    <row r="25" spans="1:28" s="476" customFormat="1" ht="15" x14ac:dyDescent="0.25">
      <c r="B25" s="474"/>
      <c r="C25" s="474"/>
      <c r="D25" s="474"/>
      <c r="E25" s="474"/>
      <c r="F25" s="474"/>
      <c r="G25" s="474"/>
      <c r="H25" s="474"/>
      <c r="I25" s="474"/>
      <c r="J25" s="474"/>
      <c r="K25" s="474"/>
      <c r="L25" s="474"/>
      <c r="M25" s="474"/>
      <c r="N25" s="473"/>
      <c r="O25" s="473"/>
      <c r="P25" s="473"/>
      <c r="Q25" s="473"/>
      <c r="R25" s="473"/>
      <c r="S25" s="473"/>
      <c r="T25" s="473"/>
      <c r="U25" s="473"/>
      <c r="V25" s="473"/>
      <c r="W25" s="473"/>
      <c r="X25" s="473"/>
      <c r="Y25" s="473"/>
      <c r="Z25" s="473"/>
      <c r="AA25" s="473"/>
      <c r="AB25" s="473"/>
    </row>
    <row r="26" spans="1:28" s="476" customFormat="1" ht="15" x14ac:dyDescent="0.25">
      <c r="B26" s="474"/>
      <c r="C26" s="474"/>
      <c r="D26" s="474"/>
      <c r="E26" s="474"/>
      <c r="F26" s="474"/>
      <c r="G26" s="474"/>
      <c r="H26" s="474"/>
      <c r="I26" s="474"/>
      <c r="J26" s="474"/>
      <c r="K26" s="474"/>
      <c r="L26" s="474"/>
      <c r="M26" s="474"/>
      <c r="N26" s="473"/>
      <c r="O26" s="473"/>
      <c r="P26" s="473"/>
      <c r="Q26" s="473"/>
      <c r="R26" s="473"/>
      <c r="S26" s="473"/>
      <c r="T26" s="473"/>
      <c r="U26" s="473"/>
      <c r="V26" s="473"/>
      <c r="W26" s="473"/>
      <c r="X26" s="473"/>
      <c r="Y26" s="473"/>
      <c r="Z26" s="473"/>
      <c r="AA26" s="473"/>
      <c r="AB26" s="473"/>
    </row>
    <row r="27" spans="1:28" s="476" customFormat="1" ht="15" x14ac:dyDescent="0.25">
      <c r="B27" s="474"/>
      <c r="C27" s="474"/>
      <c r="D27" s="474"/>
      <c r="E27" s="474"/>
      <c r="F27" s="474"/>
      <c r="G27" s="474"/>
      <c r="H27" s="474"/>
      <c r="I27" s="474"/>
      <c r="J27" s="474"/>
      <c r="K27" s="474"/>
      <c r="L27" s="474"/>
      <c r="M27" s="474"/>
      <c r="N27" s="473"/>
      <c r="O27" s="473"/>
      <c r="P27" s="473"/>
      <c r="Q27" s="473"/>
      <c r="R27" s="473"/>
      <c r="S27" s="473"/>
      <c r="T27" s="473"/>
      <c r="U27" s="473"/>
      <c r="V27" s="473"/>
      <c r="W27" s="473"/>
      <c r="X27" s="473"/>
      <c r="Y27" s="473"/>
      <c r="Z27" s="473"/>
      <c r="AA27" s="473"/>
      <c r="AB27" s="473"/>
    </row>
    <row r="28" spans="1:28" s="476" customFormat="1" ht="15" x14ac:dyDescent="0.25">
      <c r="B28" s="474"/>
      <c r="C28" s="474"/>
      <c r="D28" s="474"/>
      <c r="E28" s="474"/>
      <c r="F28" s="474"/>
      <c r="G28" s="474"/>
      <c r="H28" s="474"/>
      <c r="I28" s="474"/>
      <c r="J28" s="474"/>
      <c r="K28" s="474"/>
      <c r="L28" s="474"/>
      <c r="M28" s="474"/>
      <c r="N28" s="473"/>
      <c r="O28" s="473"/>
      <c r="P28" s="473"/>
      <c r="Q28" s="473"/>
      <c r="R28" s="473"/>
      <c r="S28" s="473"/>
      <c r="T28" s="473"/>
      <c r="U28" s="473"/>
      <c r="V28" s="473"/>
      <c r="W28" s="473"/>
      <c r="X28" s="473"/>
      <c r="Y28" s="473"/>
      <c r="Z28" s="473"/>
      <c r="AA28" s="473"/>
      <c r="AB28" s="473"/>
    </row>
    <row r="29" spans="1:28" s="476" customFormat="1" ht="15" x14ac:dyDescent="0.25">
      <c r="B29" s="474"/>
      <c r="C29" s="474"/>
      <c r="D29" s="474"/>
      <c r="E29" s="474"/>
      <c r="F29" s="474"/>
      <c r="G29" s="474"/>
      <c r="H29" s="474"/>
      <c r="I29" s="474"/>
      <c r="J29" s="474"/>
      <c r="K29" s="474"/>
      <c r="L29" s="474"/>
      <c r="M29" s="474"/>
      <c r="N29" s="473"/>
      <c r="O29" s="473"/>
      <c r="P29" s="473"/>
      <c r="Q29" s="473"/>
      <c r="R29" s="473"/>
      <c r="S29" s="473"/>
      <c r="T29" s="473"/>
      <c r="U29" s="473"/>
      <c r="V29" s="473"/>
      <c r="W29" s="473"/>
      <c r="X29" s="473"/>
      <c r="Y29" s="473"/>
      <c r="Z29" s="473"/>
      <c r="AA29" s="473"/>
      <c r="AB29" s="473"/>
    </row>
    <row r="30" spans="1:28" s="473" customFormat="1" ht="15" x14ac:dyDescent="0.25">
      <c r="B30" s="474"/>
      <c r="C30" s="474"/>
      <c r="D30" s="474"/>
      <c r="E30" s="474"/>
      <c r="F30" s="474"/>
      <c r="G30" s="474"/>
      <c r="H30" s="474"/>
      <c r="I30" s="474"/>
      <c r="J30" s="474"/>
      <c r="K30" s="474"/>
      <c r="L30" s="474"/>
      <c r="M30" s="474"/>
    </row>
    <row r="31" spans="1:28" s="473" customFormat="1" ht="15" x14ac:dyDescent="0.25">
      <c r="B31" s="474"/>
      <c r="C31" s="474"/>
      <c r="D31" s="474"/>
      <c r="E31" s="474"/>
      <c r="F31" s="474"/>
      <c r="G31" s="474"/>
      <c r="H31" s="474"/>
      <c r="I31" s="474"/>
      <c r="J31" s="474"/>
      <c r="K31" s="474"/>
      <c r="L31" s="474"/>
      <c r="M31" s="474"/>
    </row>
    <row r="32" spans="1:28" s="473" customFormat="1" ht="15" x14ac:dyDescent="0.25">
      <c r="B32" s="474"/>
      <c r="C32" s="474"/>
      <c r="D32" s="474"/>
      <c r="E32" s="474"/>
      <c r="F32" s="474"/>
      <c r="G32" s="474"/>
      <c r="H32" s="474"/>
      <c r="I32" s="474"/>
      <c r="J32" s="474"/>
      <c r="K32" s="474"/>
      <c r="L32" s="474"/>
      <c r="M32" s="474"/>
    </row>
    <row r="33" spans="2:13" s="473" customFormat="1" ht="15" x14ac:dyDescent="0.25">
      <c r="B33" s="474"/>
      <c r="C33" s="474"/>
      <c r="D33" s="474"/>
      <c r="E33" s="474"/>
      <c r="F33" s="474"/>
      <c r="G33" s="474"/>
      <c r="H33" s="474"/>
      <c r="I33" s="474"/>
      <c r="J33" s="474"/>
      <c r="K33" s="474"/>
      <c r="L33" s="474"/>
      <c r="M33" s="474"/>
    </row>
    <row r="34" spans="2:13" s="473" customFormat="1" ht="15" x14ac:dyDescent="0.25">
      <c r="B34" s="474"/>
      <c r="C34" s="474"/>
      <c r="D34" s="474"/>
      <c r="E34" s="474"/>
      <c r="F34" s="474"/>
      <c r="G34" s="474"/>
      <c r="H34" s="474"/>
    </row>
    <row r="35" spans="2:13" s="473" customFormat="1" ht="15" x14ac:dyDescent="0.25">
      <c r="B35" s="474"/>
      <c r="C35" s="474"/>
      <c r="D35" s="474"/>
      <c r="E35" s="474"/>
      <c r="F35" s="474"/>
      <c r="G35" s="474"/>
      <c r="H35" s="474"/>
    </row>
    <row r="36" spans="2:13" s="473" customFormat="1" ht="15" x14ac:dyDescent="0.25">
      <c r="B36" s="474"/>
      <c r="C36" s="474"/>
      <c r="D36" s="474"/>
      <c r="E36" s="474"/>
      <c r="F36" s="474"/>
      <c r="G36" s="474"/>
      <c r="H36" s="474"/>
    </row>
    <row r="37" spans="2:13" s="473" customFormat="1" ht="15" x14ac:dyDescent="0.25">
      <c r="B37" s="474"/>
      <c r="C37" s="474"/>
      <c r="D37" s="474"/>
      <c r="E37" s="474"/>
      <c r="F37" s="474"/>
      <c r="G37" s="474"/>
      <c r="H37" s="474"/>
    </row>
    <row r="38" spans="2:13" s="473" customFormat="1" ht="15" x14ac:dyDescent="0.25">
      <c r="B38" s="474"/>
      <c r="C38" s="474"/>
      <c r="D38" s="474"/>
      <c r="E38" s="474"/>
      <c r="F38" s="474"/>
      <c r="G38" s="474"/>
      <c r="H38" s="474"/>
    </row>
    <row r="39" spans="2:13" s="473" customFormat="1" ht="15" x14ac:dyDescent="0.25">
      <c r="B39" s="474"/>
      <c r="C39" s="474"/>
      <c r="D39" s="474"/>
      <c r="E39" s="474"/>
      <c r="F39" s="474"/>
      <c r="G39" s="474"/>
      <c r="H39" s="474"/>
    </row>
    <row r="40" spans="2:13" s="473" customFormat="1" ht="15" x14ac:dyDescent="0.25">
      <c r="B40" s="474"/>
      <c r="C40" s="474"/>
      <c r="D40" s="474"/>
      <c r="E40" s="474"/>
      <c r="F40" s="474"/>
      <c r="G40" s="474"/>
      <c r="H40" s="474"/>
    </row>
    <row r="41" spans="2:13" s="473" customFormat="1" ht="15" x14ac:dyDescent="0.25">
      <c r="B41" s="474"/>
      <c r="C41" s="474"/>
      <c r="D41" s="474"/>
      <c r="E41" s="474"/>
      <c r="F41" s="474"/>
      <c r="G41" s="474"/>
      <c r="H41" s="474"/>
    </row>
    <row r="42" spans="2:13" s="473" customFormat="1" ht="15" x14ac:dyDescent="0.25">
      <c r="B42" s="474"/>
      <c r="C42" s="474"/>
      <c r="D42" s="474"/>
    </row>
    <row r="43" spans="2:13" s="473" customFormat="1" ht="15" x14ac:dyDescent="0.25"/>
    <row r="44" spans="2:13" s="473" customFormat="1" ht="15" x14ac:dyDescent="0.25"/>
    <row r="45" spans="2:13" s="473" customFormat="1" ht="15" x14ac:dyDescent="0.25"/>
    <row r="46" spans="2:13" s="473" customFormat="1" ht="15" x14ac:dyDescent="0.25"/>
    <row r="47" spans="2:13" s="473" customFormat="1" ht="15" x14ac:dyDescent="0.25"/>
    <row r="48" spans="2:13" s="473" customFormat="1" ht="15" x14ac:dyDescent="0.25"/>
    <row r="49" s="473" customFormat="1" ht="15" x14ac:dyDescent="0.25"/>
    <row r="50" s="473" customFormat="1" ht="15" x14ac:dyDescent="0.25"/>
    <row r="51" s="473" customFormat="1" ht="15" x14ac:dyDescent="0.25"/>
    <row r="52" s="473" customFormat="1" ht="15" x14ac:dyDescent="0.25"/>
    <row r="53" s="473" customFormat="1" ht="15" x14ac:dyDescent="0.25"/>
    <row r="54" s="473" customFormat="1" ht="15" x14ac:dyDescent="0.25"/>
    <row r="55" s="473" customFormat="1" ht="15" x14ac:dyDescent="0.25"/>
    <row r="56" s="473" customFormat="1" ht="15" x14ac:dyDescent="0.25"/>
    <row r="57" s="473" customFormat="1" ht="15" x14ac:dyDescent="0.25"/>
    <row r="58" s="473" customFormat="1" ht="15" x14ac:dyDescent="0.25"/>
    <row r="59" s="473" customFormat="1" ht="15" x14ac:dyDescent="0.25"/>
    <row r="60" s="473" customFormat="1" ht="15" x14ac:dyDescent="0.25"/>
    <row r="61" s="473" customFormat="1" ht="15" x14ac:dyDescent="0.25"/>
    <row r="62" s="473" customFormat="1" ht="15" x14ac:dyDescent="0.25"/>
    <row r="63" s="473" customFormat="1" ht="15" x14ac:dyDescent="0.25"/>
    <row r="64" s="473" customFormat="1" ht="15" x14ac:dyDescent="0.25"/>
    <row r="65" spans="2:4" s="473" customFormat="1" ht="15" x14ac:dyDescent="0.25"/>
    <row r="66" spans="2:4" s="473" customFormat="1" ht="15" x14ac:dyDescent="0.25"/>
    <row r="67" spans="2:4" s="475" customFormat="1" ht="15" x14ac:dyDescent="0.25">
      <c r="B67" s="473"/>
      <c r="C67" s="473"/>
      <c r="D67" s="473"/>
    </row>
    <row r="68" spans="2:4" s="475" customFormat="1" ht="15" x14ac:dyDescent="0.25"/>
    <row r="69" spans="2:4" s="475" customFormat="1" ht="15" x14ac:dyDescent="0.25"/>
    <row r="70" spans="2:4" s="475" customFormat="1" ht="15" x14ac:dyDescent="0.25"/>
    <row r="71" spans="2:4" s="475" customFormat="1" ht="15" x14ac:dyDescent="0.25"/>
    <row r="72" spans="2:4" s="475" customFormat="1" ht="15" x14ac:dyDescent="0.25"/>
    <row r="73" spans="2:4" s="475" customFormat="1" ht="15" x14ac:dyDescent="0.25"/>
    <row r="74" spans="2:4" s="475" customFormat="1" ht="15" x14ac:dyDescent="0.25"/>
    <row r="75" spans="2:4" s="475" customFormat="1" ht="15" x14ac:dyDescent="0.25"/>
    <row r="76" spans="2:4" s="475" customFormat="1" ht="15" x14ac:dyDescent="0.25"/>
    <row r="77" spans="2:4" s="475" customFormat="1" ht="15" x14ac:dyDescent="0.25"/>
    <row r="78" spans="2:4" s="475" customFormat="1" ht="15" x14ac:dyDescent="0.25"/>
    <row r="79" spans="2:4" s="475" customFormat="1" ht="15" x14ac:dyDescent="0.25"/>
    <row r="80" spans="2:4" s="475" customFormat="1" ht="15" x14ac:dyDescent="0.25"/>
    <row r="81" s="475" customFormat="1" ht="15" x14ac:dyDescent="0.25"/>
    <row r="82" s="475" customFormat="1" ht="15" x14ac:dyDescent="0.25"/>
    <row r="83" s="475" customFormat="1" ht="15" x14ac:dyDescent="0.25"/>
    <row r="84" s="475" customFormat="1" ht="15" x14ac:dyDescent="0.25"/>
    <row r="85" s="475" customFormat="1" ht="15" x14ac:dyDescent="0.25"/>
    <row r="86" s="475" customFormat="1" ht="15" x14ac:dyDescent="0.25"/>
    <row r="87" s="475" customFormat="1" ht="15" x14ac:dyDescent="0.25"/>
    <row r="88" s="475" customFormat="1" ht="15" x14ac:dyDescent="0.25"/>
    <row r="89" s="475" customFormat="1" ht="15" x14ac:dyDescent="0.25"/>
    <row r="90" s="475" customFormat="1" ht="15" x14ac:dyDescent="0.25"/>
    <row r="91" s="475" customFormat="1" ht="15" x14ac:dyDescent="0.25"/>
    <row r="92" s="475" customFormat="1" ht="15" x14ac:dyDescent="0.25"/>
    <row r="93" s="475" customFormat="1" ht="15" x14ac:dyDescent="0.25"/>
    <row r="94" s="475" customFormat="1" ht="15" x14ac:dyDescent="0.25"/>
    <row r="95" s="475" customFormat="1" ht="15" x14ac:dyDescent="0.25"/>
    <row r="96" s="475" customFormat="1" ht="15" x14ac:dyDescent="0.25"/>
    <row r="97" spans="2:4" s="475" customFormat="1" ht="15" x14ac:dyDescent="0.25"/>
    <row r="98" spans="2:4" s="475" customFormat="1" ht="15" x14ac:dyDescent="0.25"/>
    <row r="99" spans="2:4" ht="15" x14ac:dyDescent="0.25">
      <c r="B99" s="475"/>
      <c r="C99" s="475"/>
      <c r="D99" s="475"/>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RowHeight="12.75" x14ac:dyDescent="0.2"/>
  <cols>
    <col min="1" max="1" width="4.28515625" customWidth="1"/>
    <col min="2" max="2" width="12.28515625" customWidth="1"/>
    <col min="3" max="3" width="10.85546875" bestFit="1" customWidth="1"/>
    <col min="4" max="4" width="9.5703125" customWidth="1"/>
    <col min="5" max="5" width="10.85546875" bestFit="1" customWidth="1"/>
    <col min="6" max="6" width="11.7109375" customWidth="1"/>
    <col min="7" max="7" width="10.85546875" bestFit="1" customWidth="1"/>
    <col min="8" max="8" width="9.2851562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82" t="s">
        <v>459</v>
      </c>
      <c r="C6" s="1182"/>
      <c r="D6" s="1182"/>
      <c r="E6" s="1182"/>
      <c r="F6" s="1182"/>
      <c r="G6" s="1182"/>
      <c r="H6" s="1182"/>
      <c r="I6" s="1182"/>
      <c r="J6" s="1182"/>
      <c r="K6" s="1182"/>
      <c r="L6" s="1182"/>
      <c r="M6" s="1182"/>
      <c r="N6" s="1182"/>
      <c r="O6" s="390"/>
    </row>
    <row r="7" spans="1:17" s="7" customFormat="1" ht="11.25" customHeight="1" x14ac:dyDescent="0.2">
      <c r="A7" s="365"/>
      <c r="B7" s="1182"/>
      <c r="C7" s="1182"/>
      <c r="D7" s="1182"/>
      <c r="E7" s="1182"/>
      <c r="F7" s="1182"/>
      <c r="G7" s="1182"/>
      <c r="H7" s="1182"/>
      <c r="I7" s="1182"/>
      <c r="J7" s="1182"/>
      <c r="K7" s="1182"/>
      <c r="L7" s="1182"/>
      <c r="M7" s="1182"/>
      <c r="N7" s="1182"/>
      <c r="O7" s="390"/>
    </row>
    <row r="8" spans="1:17" s="7" customFormat="1" ht="15.75" customHeight="1" x14ac:dyDescent="0.2">
      <c r="A8" s="365"/>
      <c r="B8" s="1183" t="str">
        <f>porsaad!B6</f>
        <v>Situación a 31 de diciembre de 2022</v>
      </c>
      <c r="C8" s="1183"/>
      <c r="D8" s="1183"/>
      <c r="E8" s="1183"/>
      <c r="F8" s="1183"/>
      <c r="G8" s="1183"/>
      <c r="H8" s="1183"/>
      <c r="I8" s="1183"/>
      <c r="J8" s="1183"/>
      <c r="K8" s="1183"/>
      <c r="L8" s="1183"/>
      <c r="M8" s="1183"/>
      <c r="N8" s="1183"/>
      <c r="O8" s="427"/>
      <c r="P8" s="427"/>
      <c r="Q8" s="427"/>
    </row>
    <row r="9" spans="1:17" s="362" customFormat="1" ht="6" customHeight="1" x14ac:dyDescent="0.2">
      <c r="A9" s="366"/>
      <c r="B9"/>
      <c r="C9"/>
      <c r="D9"/>
      <c r="E9"/>
      <c r="F9"/>
      <c r="G9"/>
      <c r="H9"/>
      <c r="I9"/>
      <c r="J9"/>
      <c r="K9"/>
      <c r="L9"/>
      <c r="M9"/>
      <c r="N9"/>
      <c r="O9"/>
      <c r="P9"/>
      <c r="Q9"/>
    </row>
    <row r="10" spans="1:17" s="391" customFormat="1" x14ac:dyDescent="0.2"/>
    <row r="11" spans="1:17" s="391" customFormat="1" x14ac:dyDescent="0.2">
      <c r="C11" s="1184" t="s">
        <v>3</v>
      </c>
      <c r="D11" s="1184"/>
      <c r="E11" s="1184"/>
    </row>
    <row r="12" spans="1:17" s="391" customFormat="1" ht="15" x14ac:dyDescent="0.25">
      <c r="C12" s="391" t="s">
        <v>26</v>
      </c>
      <c r="D12" s="391" t="s">
        <v>27</v>
      </c>
      <c r="E12" s="391" t="s">
        <v>162</v>
      </c>
      <c r="F12" s="391" t="s">
        <v>71</v>
      </c>
      <c r="G12" s="391" t="s">
        <v>163</v>
      </c>
      <c r="H12" s="391" t="s">
        <v>164</v>
      </c>
      <c r="I12" s="392"/>
      <c r="J12" s="392"/>
      <c r="K12" s="392"/>
    </row>
    <row r="13" spans="1:17" s="391" customFormat="1" ht="15" x14ac:dyDescent="0.25">
      <c r="B13" s="391" t="s">
        <v>11</v>
      </c>
      <c r="C13" s="393">
        <v>13200</v>
      </c>
      <c r="D13" s="393">
        <v>63906</v>
      </c>
      <c r="E13" s="393">
        <v>1</v>
      </c>
      <c r="F13" s="393">
        <v>77106</v>
      </c>
      <c r="G13" s="480">
        <v>0.17119290327600964</v>
      </c>
      <c r="H13" s="480">
        <v>0.82880709672399033</v>
      </c>
      <c r="I13" s="481">
        <v>0.26044177827202014</v>
      </c>
      <c r="J13" s="392"/>
      <c r="K13" s="392"/>
      <c r="M13" s="393"/>
      <c r="N13" s="393"/>
      <c r="O13" s="394"/>
      <c r="P13" s="394"/>
      <c r="Q13" s="394"/>
    </row>
    <row r="14" spans="1:17" s="391" customFormat="1" ht="15" x14ac:dyDescent="0.25">
      <c r="B14" s="391" t="s">
        <v>10</v>
      </c>
      <c r="C14" s="393">
        <v>5436</v>
      </c>
      <c r="D14" s="393">
        <v>12717</v>
      </c>
      <c r="E14" s="393">
        <v>0</v>
      </c>
      <c r="F14" s="393">
        <v>18153</v>
      </c>
      <c r="G14" s="480">
        <v>0.29945463559742191</v>
      </c>
      <c r="H14" s="480">
        <v>0.70054536440257809</v>
      </c>
      <c r="I14" s="481">
        <v>0.26044177827202014</v>
      </c>
      <c r="J14" s="392"/>
      <c r="K14" s="392"/>
      <c r="M14" s="393"/>
      <c r="N14" s="393"/>
      <c r="O14" s="394"/>
      <c r="P14" s="394"/>
      <c r="Q14" s="394"/>
    </row>
    <row r="15" spans="1:17" s="391" customFormat="1" ht="15" x14ac:dyDescent="0.25">
      <c r="B15" s="391" t="s">
        <v>40</v>
      </c>
      <c r="C15" s="393">
        <v>2708</v>
      </c>
      <c r="D15" s="393">
        <v>7966</v>
      </c>
      <c r="E15" s="393">
        <v>0</v>
      </c>
      <c r="F15" s="393">
        <v>10674</v>
      </c>
      <c r="G15" s="480">
        <v>0.25370058085066516</v>
      </c>
      <c r="H15" s="480">
        <v>0.74629941914933484</v>
      </c>
      <c r="I15" s="481">
        <v>0.26044177827202014</v>
      </c>
      <c r="J15" s="392"/>
      <c r="K15" s="392"/>
      <c r="M15" s="393"/>
      <c r="N15" s="393"/>
      <c r="O15" s="394"/>
      <c r="P15" s="394"/>
      <c r="Q15" s="394"/>
    </row>
    <row r="16" spans="1:17" s="391" customFormat="1" ht="15" x14ac:dyDescent="0.25">
      <c r="B16" s="391" t="s">
        <v>41</v>
      </c>
      <c r="C16" s="393">
        <v>5576</v>
      </c>
      <c r="D16" s="393">
        <v>13218</v>
      </c>
      <c r="E16" s="393">
        <v>0</v>
      </c>
      <c r="F16" s="393">
        <v>18794</v>
      </c>
      <c r="G16" s="480">
        <v>0.2966904331169522</v>
      </c>
      <c r="H16" s="480">
        <v>0.7033095668830478</v>
      </c>
      <c r="I16" s="481">
        <v>0.26044177827202014</v>
      </c>
      <c r="J16" s="392"/>
      <c r="K16" s="392"/>
      <c r="M16" s="393"/>
      <c r="N16" s="393"/>
      <c r="O16" s="394"/>
      <c r="P16" s="394"/>
      <c r="Q16" s="394"/>
    </row>
    <row r="17" spans="2:17" s="391" customFormat="1" ht="15" x14ac:dyDescent="0.25">
      <c r="B17" s="391" t="s">
        <v>9</v>
      </c>
      <c r="C17" s="393">
        <v>2629</v>
      </c>
      <c r="D17" s="393">
        <v>10202</v>
      </c>
      <c r="E17" s="393">
        <v>0</v>
      </c>
      <c r="F17" s="393">
        <v>12831</v>
      </c>
      <c r="G17" s="480">
        <v>0.20489439638375809</v>
      </c>
      <c r="H17" s="480">
        <v>0.79510560361624194</v>
      </c>
      <c r="I17" s="481">
        <v>0.26044177827202014</v>
      </c>
      <c r="J17" s="392"/>
      <c r="K17" s="392"/>
      <c r="M17" s="393"/>
      <c r="N17" s="393"/>
      <c r="O17" s="394"/>
      <c r="P17" s="394"/>
      <c r="Q17" s="394"/>
    </row>
    <row r="18" spans="2:17" s="391" customFormat="1" ht="15" x14ac:dyDescent="0.25">
      <c r="B18" s="391" t="s">
        <v>8</v>
      </c>
      <c r="C18" s="393">
        <v>2363</v>
      </c>
      <c r="D18" s="393">
        <v>6440</v>
      </c>
      <c r="E18" s="393">
        <v>0</v>
      </c>
      <c r="F18" s="393">
        <v>8803</v>
      </c>
      <c r="G18" s="480">
        <v>0.26843121663069408</v>
      </c>
      <c r="H18" s="480">
        <v>0.73156878336930586</v>
      </c>
      <c r="I18" s="481">
        <v>0.26044177827202014</v>
      </c>
      <c r="J18" s="392"/>
      <c r="K18" s="392"/>
      <c r="M18" s="393"/>
      <c r="N18" s="393"/>
      <c r="O18" s="394"/>
      <c r="P18" s="394"/>
      <c r="Q18" s="394"/>
    </row>
    <row r="19" spans="2:17" s="391" customFormat="1" ht="15" x14ac:dyDescent="0.25">
      <c r="B19" s="391" t="s">
        <v>7</v>
      </c>
      <c r="C19" s="393">
        <v>6989</v>
      </c>
      <c r="D19" s="393">
        <v>22230</v>
      </c>
      <c r="E19" s="393">
        <v>0</v>
      </c>
      <c r="F19" s="393">
        <v>29219</v>
      </c>
      <c r="G19" s="480">
        <v>0.23919367534823233</v>
      </c>
      <c r="H19" s="480">
        <v>0.76080632465176767</v>
      </c>
      <c r="I19" s="481">
        <v>0.26044177827202014</v>
      </c>
      <c r="J19" s="392"/>
      <c r="K19" s="392"/>
      <c r="M19" s="393"/>
      <c r="N19" s="393"/>
      <c r="O19" s="394"/>
      <c r="P19" s="394"/>
      <c r="Q19" s="394"/>
    </row>
    <row r="20" spans="2:17" s="391" customFormat="1" ht="15" x14ac:dyDescent="0.25">
      <c r="B20" s="391" t="s">
        <v>43</v>
      </c>
      <c r="C20" s="393">
        <v>3412</v>
      </c>
      <c r="D20" s="393">
        <v>12408</v>
      </c>
      <c r="E20" s="393">
        <v>0</v>
      </c>
      <c r="F20" s="393">
        <v>15820</v>
      </c>
      <c r="G20" s="480">
        <v>0.21567635903919088</v>
      </c>
      <c r="H20" s="480">
        <v>0.78432364096080909</v>
      </c>
      <c r="I20" s="481">
        <v>0.26044177827202014</v>
      </c>
      <c r="J20" s="392"/>
      <c r="K20" s="392"/>
      <c r="M20" s="393"/>
      <c r="N20" s="393"/>
      <c r="O20" s="394"/>
      <c r="P20" s="394"/>
      <c r="Q20" s="394"/>
    </row>
    <row r="21" spans="2:17" s="391" customFormat="1" ht="15" x14ac:dyDescent="0.25">
      <c r="B21" s="391" t="s">
        <v>44</v>
      </c>
      <c r="C21" s="393">
        <v>36068</v>
      </c>
      <c r="D21" s="393">
        <v>68551</v>
      </c>
      <c r="E21" s="393">
        <v>0</v>
      </c>
      <c r="F21" s="393">
        <v>104619</v>
      </c>
      <c r="G21" s="480">
        <v>0.34475573270629617</v>
      </c>
      <c r="H21" s="480">
        <v>0.65524426729370377</v>
      </c>
      <c r="I21" s="481">
        <v>0.26044177827202014</v>
      </c>
      <c r="J21" s="392"/>
      <c r="K21" s="392"/>
      <c r="M21" s="393"/>
      <c r="N21" s="393"/>
      <c r="O21" s="394"/>
      <c r="P21" s="394"/>
      <c r="Q21" s="394"/>
    </row>
    <row r="22" spans="2:17" s="391" customFormat="1" ht="15" x14ac:dyDescent="0.25">
      <c r="B22" s="391" t="s">
        <v>6</v>
      </c>
      <c r="C22" s="393">
        <v>22411</v>
      </c>
      <c r="D22" s="393">
        <v>68053</v>
      </c>
      <c r="E22" s="393">
        <v>0</v>
      </c>
      <c r="F22" s="393">
        <v>90464</v>
      </c>
      <c r="G22" s="480">
        <v>0.2477339051998585</v>
      </c>
      <c r="H22" s="480">
        <v>0.7522660948001415</v>
      </c>
      <c r="I22" s="481">
        <v>0.26044177827202014</v>
      </c>
      <c r="J22" s="392"/>
      <c r="K22" s="392"/>
      <c r="M22" s="393"/>
      <c r="N22" s="393"/>
      <c r="O22" s="394"/>
      <c r="P22" s="394"/>
      <c r="Q22" s="394"/>
    </row>
    <row r="23" spans="2:17" s="391" customFormat="1" ht="15" x14ac:dyDescent="0.25">
      <c r="B23" s="391" t="s">
        <v>5</v>
      </c>
      <c r="C23" s="393">
        <v>1100</v>
      </c>
      <c r="D23" s="393">
        <v>5165</v>
      </c>
      <c r="E23" s="393">
        <v>0</v>
      </c>
      <c r="F23" s="393">
        <v>6265</v>
      </c>
      <c r="G23" s="480">
        <v>0.17557861133280128</v>
      </c>
      <c r="H23" s="480">
        <v>0.82442138866719872</v>
      </c>
      <c r="I23" s="481">
        <v>0.26044177827202014</v>
      </c>
      <c r="J23" s="392"/>
      <c r="K23" s="392"/>
      <c r="M23" s="393"/>
      <c r="N23" s="393"/>
      <c r="O23" s="394"/>
      <c r="P23" s="394"/>
      <c r="Q23" s="394"/>
    </row>
    <row r="24" spans="2:17" s="391" customFormat="1" ht="15" x14ac:dyDescent="0.25">
      <c r="B24" s="391" t="s">
        <v>38</v>
      </c>
      <c r="C24" s="393">
        <v>2265</v>
      </c>
      <c r="D24" s="393">
        <v>13429</v>
      </c>
      <c r="E24" s="393">
        <v>0</v>
      </c>
      <c r="F24" s="393">
        <v>15694</v>
      </c>
      <c r="G24" s="480">
        <v>0.1443226710844909</v>
      </c>
      <c r="H24" s="480">
        <v>0.85567732891550907</v>
      </c>
      <c r="I24" s="481">
        <v>0.26044177827202014</v>
      </c>
      <c r="J24" s="392"/>
      <c r="K24" s="392"/>
      <c r="M24" s="393"/>
      <c r="N24" s="393"/>
      <c r="O24" s="394"/>
      <c r="P24" s="394"/>
      <c r="Q24" s="394"/>
    </row>
    <row r="25" spans="2:17" s="391" customFormat="1" ht="15" x14ac:dyDescent="0.25">
      <c r="B25" s="391" t="s">
        <v>45</v>
      </c>
      <c r="C25" s="393">
        <v>10308</v>
      </c>
      <c r="D25" s="393">
        <v>31959</v>
      </c>
      <c r="E25" s="393">
        <v>0</v>
      </c>
      <c r="F25" s="393">
        <v>42267</v>
      </c>
      <c r="G25" s="480">
        <v>0.24387820285328979</v>
      </c>
      <c r="H25" s="480">
        <v>0.75612179714671024</v>
      </c>
      <c r="I25" s="481">
        <v>0.26044177827202014</v>
      </c>
      <c r="J25" s="392"/>
      <c r="K25" s="392"/>
      <c r="M25" s="393"/>
      <c r="N25" s="393"/>
      <c r="O25" s="394"/>
      <c r="P25" s="394"/>
      <c r="Q25" s="394"/>
    </row>
    <row r="26" spans="2:17" s="391" customFormat="1" ht="15" x14ac:dyDescent="0.25">
      <c r="B26" s="391" t="s">
        <v>46</v>
      </c>
      <c r="C26" s="393">
        <v>6467</v>
      </c>
      <c r="D26" s="393">
        <v>16912</v>
      </c>
      <c r="E26" s="393">
        <v>0</v>
      </c>
      <c r="F26" s="393">
        <v>23379</v>
      </c>
      <c r="G26" s="480">
        <v>0.27661576628598317</v>
      </c>
      <c r="H26" s="480">
        <v>0.72338423371401683</v>
      </c>
      <c r="I26" s="481">
        <v>0.26044177827202014</v>
      </c>
      <c r="J26" s="392"/>
      <c r="K26" s="392"/>
      <c r="M26" s="393"/>
      <c r="N26" s="393"/>
      <c r="O26" s="394"/>
      <c r="P26" s="394"/>
      <c r="Q26" s="394"/>
    </row>
    <row r="27" spans="2:17" s="391" customFormat="1" ht="15" x14ac:dyDescent="0.25">
      <c r="B27" s="391" t="s">
        <v>47</v>
      </c>
      <c r="C27" s="393">
        <v>2500</v>
      </c>
      <c r="D27" s="393">
        <v>6350</v>
      </c>
      <c r="E27" s="393">
        <v>0</v>
      </c>
      <c r="F27" s="393">
        <v>8850</v>
      </c>
      <c r="G27" s="480">
        <v>0.2824858757062147</v>
      </c>
      <c r="H27" s="480">
        <v>0.71751412429378536</v>
      </c>
      <c r="I27" s="481">
        <v>0.26044177827202014</v>
      </c>
      <c r="J27" s="392"/>
      <c r="K27" s="392"/>
      <c r="M27" s="393"/>
      <c r="N27" s="393"/>
      <c r="O27" s="394"/>
      <c r="P27" s="394"/>
      <c r="Q27" s="394"/>
    </row>
    <row r="28" spans="2:17" s="391" customFormat="1" ht="15" x14ac:dyDescent="0.25">
      <c r="B28" s="391" t="s">
        <v>48</v>
      </c>
      <c r="C28" s="393">
        <v>11364</v>
      </c>
      <c r="D28" s="393">
        <v>22620</v>
      </c>
      <c r="E28" s="393">
        <v>0</v>
      </c>
      <c r="F28" s="393">
        <v>33984</v>
      </c>
      <c r="G28" s="480">
        <v>0.33439265536723162</v>
      </c>
      <c r="H28" s="480">
        <v>0.66560734463276838</v>
      </c>
      <c r="I28" s="481">
        <v>0.26044177827202014</v>
      </c>
      <c r="J28" s="392"/>
      <c r="K28" s="392"/>
      <c r="M28" s="393"/>
      <c r="N28" s="393"/>
      <c r="O28" s="394"/>
      <c r="P28" s="394"/>
      <c r="Q28" s="394"/>
    </row>
    <row r="29" spans="2:17" s="391" customFormat="1" ht="15" x14ac:dyDescent="0.25">
      <c r="B29" s="391" t="s">
        <v>49</v>
      </c>
      <c r="C29" s="393">
        <v>354</v>
      </c>
      <c r="D29" s="393">
        <v>881</v>
      </c>
      <c r="E29" s="393">
        <v>0</v>
      </c>
      <c r="F29" s="393">
        <v>1235</v>
      </c>
      <c r="G29" s="480">
        <v>0.28663967611336033</v>
      </c>
      <c r="H29" s="480">
        <v>0.71336032388663972</v>
      </c>
      <c r="I29" s="481">
        <v>0.26044177827202014</v>
      </c>
      <c r="J29" s="392"/>
      <c r="K29" s="392"/>
      <c r="M29" s="393"/>
      <c r="N29" s="393"/>
      <c r="O29" s="394"/>
      <c r="P29" s="394"/>
      <c r="Q29" s="394"/>
    </row>
    <row r="30" spans="2:17" s="391" customFormat="1" ht="15" x14ac:dyDescent="0.25">
      <c r="B30" s="391" t="s">
        <v>42</v>
      </c>
      <c r="C30" s="393">
        <v>120</v>
      </c>
      <c r="D30" s="393">
        <v>616</v>
      </c>
      <c r="E30" s="393">
        <v>0</v>
      </c>
      <c r="F30" s="393">
        <v>736</v>
      </c>
      <c r="G30" s="480">
        <v>0.16304347826086957</v>
      </c>
      <c r="H30" s="480">
        <v>0.83695652173913049</v>
      </c>
      <c r="I30" s="481">
        <v>0.26044177827202014</v>
      </c>
      <c r="J30" s="392"/>
      <c r="K30" s="392"/>
      <c r="M30" s="393"/>
      <c r="N30" s="393"/>
      <c r="O30" s="394"/>
      <c r="P30" s="394"/>
      <c r="Q30" s="394"/>
    </row>
    <row r="31" spans="2:17" s="391" customFormat="1" ht="15" x14ac:dyDescent="0.25">
      <c r="B31" s="391" t="s">
        <v>50</v>
      </c>
      <c r="C31" s="393">
        <v>98</v>
      </c>
      <c r="D31" s="393">
        <v>772</v>
      </c>
      <c r="E31" s="393">
        <v>0</v>
      </c>
      <c r="F31" s="393">
        <v>870</v>
      </c>
      <c r="G31" s="480">
        <v>0.11264367816091954</v>
      </c>
      <c r="H31" s="480">
        <v>0.88735632183908042</v>
      </c>
      <c r="I31" s="481">
        <v>0.26044177827202014</v>
      </c>
      <c r="J31" s="392"/>
      <c r="K31" s="392"/>
      <c r="M31" s="393"/>
      <c r="N31" s="393"/>
      <c r="O31" s="394"/>
      <c r="P31" s="394"/>
      <c r="Q31" s="394"/>
    </row>
    <row r="32" spans="2:17" s="391" customFormat="1" ht="15" x14ac:dyDescent="0.25">
      <c r="B32" s="395" t="s">
        <v>3</v>
      </c>
      <c r="C32" s="396">
        <v>135368</v>
      </c>
      <c r="D32" s="396">
        <v>384395</v>
      </c>
      <c r="E32" s="396">
        <v>1</v>
      </c>
      <c r="F32" s="396">
        <v>519763</v>
      </c>
      <c r="G32" s="482">
        <v>0.26044177827202014</v>
      </c>
      <c r="H32" s="482">
        <v>0.73955822172797991</v>
      </c>
      <c r="I32" s="481">
        <v>0.26044177827202014</v>
      </c>
      <c r="J32" s="392"/>
      <c r="K32" s="392"/>
      <c r="M32" s="393"/>
      <c r="N32" s="393"/>
      <c r="O32" s="394"/>
      <c r="P32" s="394"/>
      <c r="Q32" s="394"/>
    </row>
    <row r="33" spans="9:16" s="391" customFormat="1" ht="15" x14ac:dyDescent="0.25">
      <c r="I33" s="392"/>
      <c r="J33" s="392"/>
      <c r="K33" s="392"/>
      <c r="M33" s="393"/>
      <c r="N33" s="393"/>
      <c r="O33" s="394"/>
      <c r="P33" s="394"/>
    </row>
    <row r="34" spans="9:16" s="391" customFormat="1" x14ac:dyDescent="0.2"/>
    <row r="35" spans="9:16" s="362" customFormat="1" x14ac:dyDescent="0.2"/>
    <row r="36" spans="9:16" s="362" customFormat="1" x14ac:dyDescent="0.2"/>
    <row r="37" spans="9:16" s="362" customFormat="1" x14ac:dyDescent="0.2"/>
    <row r="38" spans="9:16" s="362" customFormat="1" x14ac:dyDescent="0.2"/>
    <row r="39" spans="9:16" s="362" customFormat="1" x14ac:dyDescent="0.2"/>
    <row r="40" spans="9:16" s="362" customFormat="1" x14ac:dyDescent="0.2"/>
    <row r="41" spans="9:16" s="362" customFormat="1" x14ac:dyDescent="0.2"/>
    <row r="42" spans="9:16" s="362" customFormat="1" x14ac:dyDescent="0.2"/>
  </sheetData>
  <mergeCells count="3">
    <mergeCell ref="B6:N7"/>
    <mergeCell ref="B8:N8"/>
    <mergeCell ref="C11:E11"/>
  </mergeCells>
  <printOptions horizontalCentered="1"/>
  <pageMargins left="0" right="0" top="0.43307086614173229" bottom="0.43307086614173229" header="0" footer="0"/>
  <pageSetup paperSize="9" scale="92"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T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7" width="10.85546875" style="872" customWidth="1"/>
    <col min="8" max="9" width="7.140625" style="872" customWidth="1"/>
    <col min="10" max="10" width="7.7109375" style="872" customWidth="1"/>
    <col min="11" max="14" width="8.28515625" style="872" customWidth="1"/>
    <col min="15" max="16" width="7.7109375" style="872" customWidth="1"/>
    <col min="17" max="17" width="11.42578125" style="872" customWidth="1"/>
    <col min="18" max="18" width="11.42578125" style="872"/>
    <col min="19" max="19" width="11.85546875" style="872" bestFit="1" customWidth="1"/>
    <col min="20" max="16384" width="11.42578125" style="872"/>
  </cols>
  <sheetData>
    <row r="1" spans="1:18" x14ac:dyDescent="0.25">
      <c r="A1" s="871"/>
      <c r="B1" s="871"/>
      <c r="G1" s="873"/>
      <c r="H1" s="873"/>
    </row>
    <row r="2" spans="1:18" ht="48.75" customHeight="1" x14ac:dyDescent="0.25">
      <c r="A2" s="871"/>
      <c r="B2" s="871"/>
      <c r="G2" s="873"/>
      <c r="H2" s="873"/>
    </row>
    <row r="3" spans="1:18" ht="40.5" customHeight="1" x14ac:dyDescent="0.25">
      <c r="A3" s="871"/>
      <c r="B3" s="1043" t="s">
        <v>380</v>
      </c>
      <c r="C3" s="1043"/>
      <c r="D3" s="1043"/>
      <c r="E3" s="1043"/>
      <c r="F3" s="1043"/>
      <c r="G3" s="1043"/>
      <c r="H3" s="1043"/>
      <c r="I3" s="1043"/>
      <c r="J3" s="1043"/>
      <c r="K3" s="1043"/>
      <c r="L3" s="1043"/>
      <c r="M3" s="1043"/>
      <c r="N3" s="1043"/>
      <c r="O3" s="1043"/>
      <c r="P3" s="1043"/>
    </row>
    <row r="5" spans="1:18" x14ac:dyDescent="0.25">
      <c r="B5" s="874"/>
      <c r="C5" s="1039" t="s">
        <v>378</v>
      </c>
      <c r="D5" s="1039"/>
      <c r="E5" s="1039"/>
      <c r="F5" s="1039"/>
      <c r="G5" s="1039"/>
      <c r="H5" s="1039"/>
      <c r="I5" s="1039" t="s">
        <v>352</v>
      </c>
      <c r="J5" s="1039"/>
      <c r="K5" s="1039"/>
      <c r="L5" s="1039"/>
      <c r="M5" s="1039"/>
      <c r="N5" s="1039"/>
      <c r="O5" s="1039"/>
      <c r="P5" s="1039"/>
    </row>
    <row r="6" spans="1:18" ht="21" customHeight="1" x14ac:dyDescent="0.25">
      <c r="B6" s="874"/>
      <c r="C6" s="1040"/>
      <c r="D6" s="1040"/>
      <c r="E6" s="1040"/>
      <c r="F6" s="1040"/>
      <c r="G6" s="1040"/>
      <c r="H6" s="1040"/>
      <c r="I6" s="1040">
        <v>43830</v>
      </c>
      <c r="J6" s="1041"/>
      <c r="K6" s="1042">
        <v>44196</v>
      </c>
      <c r="L6" s="1042"/>
      <c r="M6" s="1042">
        <v>44561</v>
      </c>
      <c r="N6" s="1042"/>
      <c r="O6" s="1042">
        <f>EVO_sol!O6</f>
        <v>44926</v>
      </c>
      <c r="P6" s="1042"/>
    </row>
    <row r="7" spans="1:18" x14ac:dyDescent="0.25">
      <c r="B7" s="944"/>
      <c r="C7" s="876">
        <v>43465</v>
      </c>
      <c r="D7" s="876">
        <v>43830</v>
      </c>
      <c r="E7" s="876">
        <v>44196</v>
      </c>
      <c r="F7" s="876">
        <v>44561</v>
      </c>
      <c r="G7" s="876">
        <f>EVO!G7</f>
        <v>44926</v>
      </c>
      <c r="H7" s="876"/>
      <c r="I7" s="876" t="s">
        <v>31</v>
      </c>
      <c r="J7" s="876" t="s">
        <v>353</v>
      </c>
      <c r="K7" s="876" t="s">
        <v>31</v>
      </c>
      <c r="L7" s="876" t="s">
        <v>353</v>
      </c>
      <c r="M7" s="876" t="s">
        <v>31</v>
      </c>
      <c r="N7" s="876" t="s">
        <v>353</v>
      </c>
      <c r="O7" s="876" t="s">
        <v>31</v>
      </c>
      <c r="P7" s="876" t="s">
        <v>353</v>
      </c>
    </row>
    <row r="8" spans="1:18" ht="15" customHeight="1" x14ac:dyDescent="0.25">
      <c r="B8" s="915" t="s">
        <v>11</v>
      </c>
      <c r="C8" s="922">
        <v>287340</v>
      </c>
      <c r="D8" s="922">
        <v>294246</v>
      </c>
      <c r="E8" s="922">
        <v>285089</v>
      </c>
      <c r="F8" s="922">
        <v>295552</v>
      </c>
      <c r="G8" s="922">
        <v>307238</v>
      </c>
      <c r="H8" s="887"/>
      <c r="I8" s="923">
        <v>2.4034245145124311E-2</v>
      </c>
      <c r="J8" s="922">
        <v>6906</v>
      </c>
      <c r="K8" s="924">
        <v>-3.1120219136368865E-2</v>
      </c>
      <c r="L8" s="925">
        <v>-9157</v>
      </c>
      <c r="M8" s="924">
        <v>3.6700819744009738E-2</v>
      </c>
      <c r="N8" s="925">
        <v>10463</v>
      </c>
      <c r="O8" s="926">
        <v>3.9539573408401862E-2</v>
      </c>
      <c r="P8" s="925">
        <v>11686</v>
      </c>
    </row>
    <row r="9" spans="1:18" x14ac:dyDescent="0.25">
      <c r="B9" s="945" t="s">
        <v>10</v>
      </c>
      <c r="C9" s="892">
        <v>35146</v>
      </c>
      <c r="D9" s="892">
        <v>39188</v>
      </c>
      <c r="E9" s="892">
        <v>36344</v>
      </c>
      <c r="F9" s="892">
        <v>37924</v>
      </c>
      <c r="G9" s="892">
        <v>39112</v>
      </c>
      <c r="H9" s="893"/>
      <c r="I9" s="894">
        <v>0.11500597507539978</v>
      </c>
      <c r="J9" s="892">
        <v>4042</v>
      </c>
      <c r="K9" s="897">
        <v>-7.2573236705113842E-2</v>
      </c>
      <c r="L9" s="895">
        <v>-2844</v>
      </c>
      <c r="M9" s="897">
        <v>4.3473475676865547E-2</v>
      </c>
      <c r="N9" s="895">
        <v>1580</v>
      </c>
      <c r="O9" s="896">
        <v>3.1325809513764291E-2</v>
      </c>
      <c r="P9" s="895">
        <v>1188</v>
      </c>
    </row>
    <row r="10" spans="1:18" x14ac:dyDescent="0.25">
      <c r="B10" s="945" t="s">
        <v>40</v>
      </c>
      <c r="C10" s="892">
        <v>25573</v>
      </c>
      <c r="D10" s="892">
        <v>26877</v>
      </c>
      <c r="E10" s="892">
        <v>27263</v>
      </c>
      <c r="F10" s="892">
        <v>29763</v>
      </c>
      <c r="G10" s="892">
        <v>31755</v>
      </c>
      <c r="H10" s="893"/>
      <c r="I10" s="894">
        <v>5.0991279865483019E-2</v>
      </c>
      <c r="J10" s="892">
        <v>1304</v>
      </c>
      <c r="K10" s="897">
        <v>1.436172191836893E-2</v>
      </c>
      <c r="L10" s="895">
        <v>386</v>
      </c>
      <c r="M10" s="897">
        <v>9.1699372776290256E-2</v>
      </c>
      <c r="N10" s="895">
        <v>2500</v>
      </c>
      <c r="O10" s="896">
        <v>6.6928737022477591E-2</v>
      </c>
      <c r="P10" s="895">
        <v>1992</v>
      </c>
    </row>
    <row r="11" spans="1:18" x14ac:dyDescent="0.25">
      <c r="B11" s="945" t="s">
        <v>41</v>
      </c>
      <c r="C11" s="892">
        <v>20139</v>
      </c>
      <c r="D11" s="892">
        <v>24991</v>
      </c>
      <c r="E11" s="892">
        <v>25528</v>
      </c>
      <c r="F11" s="892">
        <v>26990</v>
      </c>
      <c r="G11" s="892">
        <v>29491</v>
      </c>
      <c r="H11" s="893"/>
      <c r="I11" s="894">
        <v>0.24092556730721482</v>
      </c>
      <c r="J11" s="892">
        <v>4852</v>
      </c>
      <c r="K11" s="897">
        <v>2.148773558481043E-2</v>
      </c>
      <c r="L11" s="895">
        <v>537</v>
      </c>
      <c r="M11" s="897">
        <v>5.7270448135380736E-2</v>
      </c>
      <c r="N11" s="895">
        <v>1462</v>
      </c>
      <c r="O11" s="896">
        <v>9.2663949610967133E-2</v>
      </c>
      <c r="P11" s="895">
        <v>2501</v>
      </c>
    </row>
    <row r="12" spans="1:18" x14ac:dyDescent="0.25">
      <c r="B12" s="945" t="s">
        <v>9</v>
      </c>
      <c r="C12" s="892">
        <v>30594</v>
      </c>
      <c r="D12" s="892">
        <v>32430</v>
      </c>
      <c r="E12" s="892">
        <v>33152</v>
      </c>
      <c r="F12" s="892">
        <v>36737</v>
      </c>
      <c r="G12" s="892">
        <v>41768</v>
      </c>
      <c r="H12" s="893"/>
      <c r="I12" s="894">
        <v>6.0011767013139927E-2</v>
      </c>
      <c r="J12" s="892">
        <v>1836</v>
      </c>
      <c r="K12" s="897">
        <v>2.2263336416898039E-2</v>
      </c>
      <c r="L12" s="895">
        <v>722</v>
      </c>
      <c r="M12" s="897">
        <v>0.10813827220077221</v>
      </c>
      <c r="N12" s="895">
        <v>3585</v>
      </c>
      <c r="O12" s="896">
        <v>0.13694640280915693</v>
      </c>
      <c r="P12" s="895">
        <v>5031</v>
      </c>
      <c r="R12" s="927"/>
    </row>
    <row r="13" spans="1:18" x14ac:dyDescent="0.25">
      <c r="B13" s="945" t="s">
        <v>8</v>
      </c>
      <c r="C13" s="892">
        <v>20401</v>
      </c>
      <c r="D13" s="892">
        <v>21169</v>
      </c>
      <c r="E13" s="892">
        <v>21022</v>
      </c>
      <c r="F13" s="892">
        <v>18734</v>
      </c>
      <c r="G13" s="892">
        <v>18426</v>
      </c>
      <c r="H13" s="893"/>
      <c r="I13" s="894">
        <v>3.7645213469927885E-2</v>
      </c>
      <c r="J13" s="892">
        <v>768</v>
      </c>
      <c r="K13" s="897">
        <v>-6.9441163966177388E-3</v>
      </c>
      <c r="L13" s="895">
        <v>-147</v>
      </c>
      <c r="M13" s="897">
        <v>-0.10883835981352863</v>
      </c>
      <c r="N13" s="895">
        <v>-2288</v>
      </c>
      <c r="O13" s="896">
        <v>-1.644069606063836E-2</v>
      </c>
      <c r="P13" s="895">
        <v>-308</v>
      </c>
      <c r="R13" s="927"/>
    </row>
    <row r="14" spans="1:18" x14ac:dyDescent="0.25">
      <c r="B14" s="945" t="s">
        <v>7</v>
      </c>
      <c r="C14" s="892">
        <v>94845</v>
      </c>
      <c r="D14" s="892">
        <v>106369</v>
      </c>
      <c r="E14" s="892">
        <v>105708</v>
      </c>
      <c r="F14" s="892">
        <v>108898</v>
      </c>
      <c r="G14" s="892">
        <v>114380</v>
      </c>
      <c r="H14" s="893"/>
      <c r="I14" s="894">
        <v>0.1215035057198588</v>
      </c>
      <c r="J14" s="892">
        <v>11524</v>
      </c>
      <c r="K14" s="897">
        <v>-6.2142165480544298E-3</v>
      </c>
      <c r="L14" s="895">
        <v>-661</v>
      </c>
      <c r="M14" s="897">
        <v>3.0177470011730323E-2</v>
      </c>
      <c r="N14" s="895">
        <v>3190</v>
      </c>
      <c r="O14" s="896">
        <v>5.0340685779353134E-2</v>
      </c>
      <c r="P14" s="895">
        <v>5482</v>
      </c>
      <c r="R14" s="927"/>
    </row>
    <row r="15" spans="1:18" x14ac:dyDescent="0.25">
      <c r="B15" s="945" t="s">
        <v>43</v>
      </c>
      <c r="C15" s="892">
        <v>64964</v>
      </c>
      <c r="D15" s="892">
        <v>68077</v>
      </c>
      <c r="E15" s="892">
        <v>64772</v>
      </c>
      <c r="F15" s="892">
        <v>66829</v>
      </c>
      <c r="G15" s="892">
        <v>69929</v>
      </c>
      <c r="H15" s="893"/>
      <c r="I15" s="894">
        <v>4.7918847361615668E-2</v>
      </c>
      <c r="J15" s="892">
        <v>3113</v>
      </c>
      <c r="K15" s="897">
        <v>-4.8547967742409326E-2</v>
      </c>
      <c r="L15" s="895">
        <v>-3305</v>
      </c>
      <c r="M15" s="897">
        <v>3.1757549558451226E-2</v>
      </c>
      <c r="N15" s="895">
        <v>2057</v>
      </c>
      <c r="O15" s="896">
        <v>4.6387047539242054E-2</v>
      </c>
      <c r="P15" s="895">
        <v>3100</v>
      </c>
      <c r="R15" s="927"/>
    </row>
    <row r="16" spans="1:18" x14ac:dyDescent="0.25">
      <c r="B16" s="945" t="s">
        <v>44</v>
      </c>
      <c r="C16" s="892">
        <v>230178</v>
      </c>
      <c r="D16" s="892">
        <v>239983</v>
      </c>
      <c r="E16" s="892">
        <v>230320</v>
      </c>
      <c r="F16" s="892">
        <v>245417</v>
      </c>
      <c r="G16" s="892">
        <v>257644</v>
      </c>
      <c r="H16" s="893"/>
      <c r="I16" s="894">
        <v>4.2597468046468467E-2</v>
      </c>
      <c r="J16" s="892">
        <v>9805</v>
      </c>
      <c r="K16" s="897">
        <v>-4.02653521291092E-2</v>
      </c>
      <c r="L16" s="895">
        <v>-9663</v>
      </c>
      <c r="M16" s="897">
        <v>6.5547933310177164E-2</v>
      </c>
      <c r="N16" s="895">
        <v>15097</v>
      </c>
      <c r="O16" s="896">
        <v>4.9821324521121202E-2</v>
      </c>
      <c r="P16" s="895">
        <v>12227</v>
      </c>
      <c r="R16" s="927"/>
    </row>
    <row r="17" spans="2:20" x14ac:dyDescent="0.25">
      <c r="B17" s="945" t="s">
        <v>6</v>
      </c>
      <c r="C17" s="892">
        <v>85031</v>
      </c>
      <c r="D17" s="892">
        <v>103107</v>
      </c>
      <c r="E17" s="892">
        <v>115485</v>
      </c>
      <c r="F17" s="892">
        <v>129091</v>
      </c>
      <c r="G17" s="892">
        <v>144410</v>
      </c>
      <c r="H17" s="893"/>
      <c r="I17" s="894">
        <v>0.21258129388105518</v>
      </c>
      <c r="J17" s="892">
        <v>18076</v>
      </c>
      <c r="K17" s="897">
        <v>0.12005004509878092</v>
      </c>
      <c r="L17" s="895">
        <v>12378</v>
      </c>
      <c r="M17" s="897">
        <v>0.11781616660172323</v>
      </c>
      <c r="N17" s="895">
        <v>13606</v>
      </c>
      <c r="O17" s="896">
        <v>0.11866822628998142</v>
      </c>
      <c r="P17" s="895">
        <v>15319</v>
      </c>
      <c r="R17" s="927"/>
    </row>
    <row r="18" spans="2:20" x14ac:dyDescent="0.25">
      <c r="B18" s="945" t="s">
        <v>5</v>
      </c>
      <c r="C18" s="892">
        <v>33341</v>
      </c>
      <c r="D18" s="892">
        <v>35443</v>
      </c>
      <c r="E18" s="892">
        <v>34750</v>
      </c>
      <c r="F18" s="892">
        <v>36342</v>
      </c>
      <c r="G18" s="892">
        <v>38917</v>
      </c>
      <c r="H18" s="893"/>
      <c r="I18" s="894">
        <v>6.3045499535106853E-2</v>
      </c>
      <c r="J18" s="892">
        <v>2102</v>
      </c>
      <c r="K18" s="897">
        <v>-1.9552520949129626E-2</v>
      </c>
      <c r="L18" s="895">
        <v>-693</v>
      </c>
      <c r="M18" s="897">
        <v>4.5812949640287703E-2</v>
      </c>
      <c r="N18" s="895">
        <v>1592</v>
      </c>
      <c r="O18" s="896">
        <v>7.0854658521820379E-2</v>
      </c>
      <c r="P18" s="895">
        <v>2575</v>
      </c>
      <c r="R18" s="927"/>
    </row>
    <row r="19" spans="2:20" x14ac:dyDescent="0.25">
      <c r="B19" s="945" t="s">
        <v>38</v>
      </c>
      <c r="C19" s="892">
        <v>67903</v>
      </c>
      <c r="D19" s="892">
        <v>70092</v>
      </c>
      <c r="E19" s="892">
        <v>67467</v>
      </c>
      <c r="F19" s="892">
        <v>69079</v>
      </c>
      <c r="G19" s="892">
        <v>71374</v>
      </c>
      <c r="H19" s="893"/>
      <c r="I19" s="894">
        <v>3.2237161833792216E-2</v>
      </c>
      <c r="J19" s="892">
        <v>2189</v>
      </c>
      <c r="K19" s="897">
        <v>-3.7450778976202748E-2</v>
      </c>
      <c r="L19" s="895">
        <v>-2625</v>
      </c>
      <c r="M19" s="897">
        <v>2.3893162583188854E-2</v>
      </c>
      <c r="N19" s="895">
        <v>1612</v>
      </c>
      <c r="O19" s="896">
        <v>3.3222831830223454E-2</v>
      </c>
      <c r="P19" s="895">
        <v>2295</v>
      </c>
      <c r="R19" s="927"/>
    </row>
    <row r="20" spans="2:20" x14ac:dyDescent="0.25">
      <c r="B20" s="945" t="s">
        <v>45</v>
      </c>
      <c r="C20" s="892">
        <v>161368</v>
      </c>
      <c r="D20" s="892">
        <v>171922</v>
      </c>
      <c r="E20" s="892">
        <v>161936</v>
      </c>
      <c r="F20" s="892">
        <v>163249</v>
      </c>
      <c r="G20" s="892">
        <v>173065</v>
      </c>
      <c r="H20" s="893"/>
      <c r="I20" s="894">
        <v>6.5403301769867639E-2</v>
      </c>
      <c r="J20" s="892">
        <v>10554</v>
      </c>
      <c r="K20" s="897">
        <v>-5.808448017124046E-2</v>
      </c>
      <c r="L20" s="895">
        <v>-9986</v>
      </c>
      <c r="M20" s="897">
        <v>8.108141487995324E-3</v>
      </c>
      <c r="N20" s="895">
        <v>1313</v>
      </c>
      <c r="O20" s="896">
        <v>6.0129005384412793E-2</v>
      </c>
      <c r="P20" s="895">
        <v>9816</v>
      </c>
      <c r="R20" s="927"/>
    </row>
    <row r="21" spans="2:20" x14ac:dyDescent="0.25">
      <c r="B21" s="945" t="s">
        <v>46</v>
      </c>
      <c r="C21" s="892">
        <v>39429</v>
      </c>
      <c r="D21" s="892">
        <v>41312</v>
      </c>
      <c r="E21" s="892">
        <v>40012</v>
      </c>
      <c r="F21" s="892">
        <v>42082</v>
      </c>
      <c r="G21" s="892">
        <v>44287</v>
      </c>
      <c r="H21" s="893"/>
      <c r="I21" s="894">
        <v>4.7756727281949907E-2</v>
      </c>
      <c r="J21" s="892">
        <v>1883</v>
      </c>
      <c r="K21" s="897">
        <v>-3.1467854376452387E-2</v>
      </c>
      <c r="L21" s="895">
        <v>-1300</v>
      </c>
      <c r="M21" s="897">
        <v>5.1734479656103227E-2</v>
      </c>
      <c r="N21" s="895">
        <v>2070</v>
      </c>
      <c r="O21" s="896">
        <v>5.2397699729100244E-2</v>
      </c>
      <c r="P21" s="895">
        <v>2205</v>
      </c>
      <c r="R21" s="927"/>
    </row>
    <row r="22" spans="2:20" x14ac:dyDescent="0.25">
      <c r="B22" s="945" t="s">
        <v>47</v>
      </c>
      <c r="C22" s="892">
        <v>15133</v>
      </c>
      <c r="D22" s="892">
        <v>14637</v>
      </c>
      <c r="E22" s="892">
        <v>14462</v>
      </c>
      <c r="F22" s="892">
        <v>15183</v>
      </c>
      <c r="G22" s="892">
        <v>16013</v>
      </c>
      <c r="H22" s="893"/>
      <c r="I22" s="894">
        <v>-3.2776052335954486E-2</v>
      </c>
      <c r="J22" s="892">
        <v>-496</v>
      </c>
      <c r="K22" s="897">
        <v>-1.1956001912960312E-2</v>
      </c>
      <c r="L22" s="895">
        <v>-175</v>
      </c>
      <c r="M22" s="897">
        <v>4.9854791868344517E-2</v>
      </c>
      <c r="N22" s="895">
        <v>721</v>
      </c>
      <c r="O22" s="896">
        <v>5.4666403214121084E-2</v>
      </c>
      <c r="P22" s="895">
        <v>830</v>
      </c>
      <c r="R22" s="927"/>
    </row>
    <row r="23" spans="2:20" x14ac:dyDescent="0.25">
      <c r="B23" s="945" t="s">
        <v>48</v>
      </c>
      <c r="C23" s="892">
        <v>78811</v>
      </c>
      <c r="D23" s="892">
        <v>80742</v>
      </c>
      <c r="E23" s="892">
        <v>79315</v>
      </c>
      <c r="F23" s="892">
        <v>78831</v>
      </c>
      <c r="G23" s="892">
        <v>79067</v>
      </c>
      <c r="H23" s="893"/>
      <c r="I23" s="894">
        <v>2.450165586022246E-2</v>
      </c>
      <c r="J23" s="892">
        <v>1931</v>
      </c>
      <c r="K23" s="897">
        <v>-1.767357756805632E-2</v>
      </c>
      <c r="L23" s="895">
        <v>-1427</v>
      </c>
      <c r="M23" s="897">
        <v>-6.1022505200781785E-3</v>
      </c>
      <c r="N23" s="895">
        <v>-484</v>
      </c>
      <c r="O23" s="896">
        <v>2.9937461151070544E-3</v>
      </c>
      <c r="P23" s="895">
        <v>236</v>
      </c>
      <c r="R23" s="927"/>
    </row>
    <row r="24" spans="2:20" x14ac:dyDescent="0.25">
      <c r="B24" s="945" t="s">
        <v>49</v>
      </c>
      <c r="C24" s="892">
        <v>11167</v>
      </c>
      <c r="D24" s="892">
        <v>11398</v>
      </c>
      <c r="E24" s="892">
        <v>10806</v>
      </c>
      <c r="F24" s="892">
        <v>11690</v>
      </c>
      <c r="G24" s="892">
        <v>10545</v>
      </c>
      <c r="H24" s="893"/>
      <c r="I24" s="894">
        <v>2.0685949673144188E-2</v>
      </c>
      <c r="J24" s="892">
        <v>231</v>
      </c>
      <c r="K24" s="897">
        <v>-5.1938936655553603E-2</v>
      </c>
      <c r="L24" s="895">
        <v>-592</v>
      </c>
      <c r="M24" s="897">
        <v>8.180640384971305E-2</v>
      </c>
      <c r="N24" s="895">
        <v>884</v>
      </c>
      <c r="O24" s="896">
        <v>-9.7946963216424265E-2</v>
      </c>
      <c r="P24" s="895">
        <v>-1145</v>
      </c>
      <c r="R24" s="927"/>
    </row>
    <row r="25" spans="2:20" x14ac:dyDescent="0.25">
      <c r="B25" s="946" t="s">
        <v>4</v>
      </c>
      <c r="C25" s="908">
        <v>2949</v>
      </c>
      <c r="D25" s="908">
        <v>3054</v>
      </c>
      <c r="E25" s="908">
        <v>3042</v>
      </c>
      <c r="F25" s="908">
        <v>3187</v>
      </c>
      <c r="G25" s="908">
        <v>3439</v>
      </c>
      <c r="H25" s="909"/>
      <c r="I25" s="911">
        <v>3.560528992878953E-2</v>
      </c>
      <c r="J25" s="908">
        <v>105</v>
      </c>
      <c r="K25" s="914">
        <v>-3.9292730844793233E-3</v>
      </c>
      <c r="L25" s="912">
        <v>-12</v>
      </c>
      <c r="M25" s="914">
        <v>4.7666009204470727E-2</v>
      </c>
      <c r="N25" s="912">
        <v>145</v>
      </c>
      <c r="O25" s="913">
        <v>7.9071226859115162E-2</v>
      </c>
      <c r="P25" s="912">
        <v>252</v>
      </c>
      <c r="R25" s="927"/>
      <c r="S25" s="927"/>
      <c r="T25" s="935"/>
    </row>
    <row r="26" spans="2:20" x14ac:dyDescent="0.25">
      <c r="B26" s="877" t="s">
        <v>3</v>
      </c>
      <c r="C26" s="878">
        <v>1304312</v>
      </c>
      <c r="D26" s="878">
        <v>1385037</v>
      </c>
      <c r="E26" s="878">
        <v>1356473</v>
      </c>
      <c r="F26" s="878">
        <v>1415578</v>
      </c>
      <c r="G26" s="878">
        <v>1490860</v>
      </c>
      <c r="H26" s="879"/>
      <c r="I26" s="880">
        <v>6.1890866602469341E-2</v>
      </c>
      <c r="J26" s="881">
        <v>80725</v>
      </c>
      <c r="K26" s="882">
        <v>-2.0623275768084204E-2</v>
      </c>
      <c r="L26" s="878">
        <v>-28564</v>
      </c>
      <c r="M26" s="883">
        <v>4.3572559129448241E-2</v>
      </c>
      <c r="N26" s="884">
        <v>59105</v>
      </c>
      <c r="O26" s="883">
        <v>9.9070899310196303E-2</v>
      </c>
      <c r="P26" s="884">
        <v>75282</v>
      </c>
    </row>
  </sheetData>
  <mergeCells count="7">
    <mergeCell ref="B3:P3"/>
    <mergeCell ref="C5:H6"/>
    <mergeCell ref="I5:P5"/>
    <mergeCell ref="I6:J6"/>
    <mergeCell ref="K6:L6"/>
    <mergeCell ref="O6:P6"/>
    <mergeCell ref="M6:N6"/>
  </mergeCells>
  <pageMargins left="0.7" right="0.7" top="0.75" bottom="0.75" header="0.3" footer="0.3"/>
  <pageSetup paperSize="9" scale="88"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EVO_derecho!C8:G8</xm:f>
              <xm:sqref>H8</xm:sqref>
            </x14:sparkline>
            <x14:sparkline>
              <xm:f>EVO_derecho!C9:G9</xm:f>
              <xm:sqref>H9</xm:sqref>
            </x14:sparkline>
            <x14:sparkline>
              <xm:f>EVO_derecho!C10:G10</xm:f>
              <xm:sqref>H10</xm:sqref>
            </x14:sparkline>
            <x14:sparkline>
              <xm:f>EVO_derecho!C11:G11</xm:f>
              <xm:sqref>H11</xm:sqref>
            </x14:sparkline>
            <x14:sparkline>
              <xm:f>EVO_derecho!C12:G12</xm:f>
              <xm:sqref>H12</xm:sqref>
            </x14:sparkline>
            <x14:sparkline>
              <xm:f>EVO_derecho!C13:G13</xm:f>
              <xm:sqref>H13</xm:sqref>
            </x14:sparkline>
            <x14:sparkline>
              <xm:f>EVO_derecho!C14:G14</xm:f>
              <xm:sqref>H14</xm:sqref>
            </x14:sparkline>
            <x14:sparkline>
              <xm:f>EVO_derecho!C15:G15</xm:f>
              <xm:sqref>H15</xm:sqref>
            </x14:sparkline>
            <x14:sparkline>
              <xm:f>EVO_derecho!C16:G16</xm:f>
              <xm:sqref>H16</xm:sqref>
            </x14:sparkline>
            <x14:sparkline>
              <xm:f>EVO_derecho!C17:G17</xm:f>
              <xm:sqref>H17</xm:sqref>
            </x14:sparkline>
            <x14:sparkline>
              <xm:f>EVO_derecho!C18:G18</xm:f>
              <xm:sqref>H18</xm:sqref>
            </x14:sparkline>
            <x14:sparkline>
              <xm:f>EVO_derecho!C19:G19</xm:f>
              <xm:sqref>H19</xm:sqref>
            </x14:sparkline>
            <x14:sparkline>
              <xm:f>EVO_derecho!C20:G20</xm:f>
              <xm:sqref>H20</xm:sqref>
            </x14:sparkline>
            <x14:sparkline>
              <xm:f>EVO_derecho!C21:G21</xm:f>
              <xm:sqref>H21</xm:sqref>
            </x14:sparkline>
            <x14:sparkline>
              <xm:f>EVO_derecho!C22:G22</xm:f>
              <xm:sqref>H22</xm:sqref>
            </x14:sparkline>
            <x14:sparkline>
              <xm:f>EVO_derecho!C23:G23</xm:f>
              <xm:sqref>H23</xm:sqref>
            </x14:sparkline>
            <x14:sparkline>
              <xm:f>EVO_derecho!C24:G24</xm:f>
              <xm:sqref>H24</xm:sqref>
            </x14:sparkline>
            <x14:sparkline>
              <xm:f>EVO_derecho!C25:G25</xm:f>
              <xm:sqref>H25</xm:sqref>
            </x14:sparkline>
            <x14:sparkline>
              <xm:f>EVO_derecho!C26:G26</xm:f>
              <xm:sqref>H26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1.28515625" style="265" customWidth="1"/>
    <col min="4" max="4" width="0.85546875" style="265" customWidth="1"/>
    <col min="5" max="5" width="17.7109375" style="265" customWidth="1"/>
    <col min="6" max="6" width="0.7109375" style="265" customWidth="1"/>
    <col min="7" max="7" width="17.7109375" style="265" customWidth="1"/>
    <col min="8" max="8" width="0.7109375" style="265" customWidth="1"/>
    <col min="9" max="9" width="17.7109375" style="265" customWidth="1"/>
    <col min="10" max="10" width="0.7109375" style="265" customWidth="1"/>
    <col min="11" max="11" width="17.7109375" style="265" customWidth="1"/>
    <col min="12" max="12" width="0.7109375" style="265" customWidth="1"/>
    <col min="13" max="13" width="17.7109375" style="265" customWidth="1"/>
    <col min="14" max="16384" width="11.42578125" style="265"/>
  </cols>
  <sheetData>
    <row r="1" spans="1:13" ht="9.75" customHeight="1" x14ac:dyDescent="0.2"/>
    <row r="2" spans="1:13" s="206" customFormat="1" ht="49.5" customHeight="1" x14ac:dyDescent="0.2">
      <c r="B2" s="1054"/>
      <c r="C2" s="1054"/>
      <c r="D2" s="207"/>
      <c r="E2" s="1141"/>
      <c r="F2" s="1141"/>
      <c r="G2" s="1141"/>
      <c r="H2" s="1141"/>
      <c r="I2" s="1141"/>
    </row>
    <row r="3" spans="1:13" s="206" customFormat="1" ht="14.25" customHeight="1" x14ac:dyDescent="0.2">
      <c r="B3" s="207"/>
      <c r="C3" s="207"/>
      <c r="D3" s="207"/>
      <c r="G3" s="207"/>
      <c r="I3" s="207"/>
      <c r="K3" s="207"/>
      <c r="M3" s="207"/>
    </row>
    <row r="4" spans="1:13" s="209" customFormat="1" ht="21.75" customHeight="1" x14ac:dyDescent="0.2">
      <c r="B4" s="1155" t="s">
        <v>458</v>
      </c>
      <c r="C4" s="1155"/>
      <c r="D4" s="1155"/>
      <c r="E4" s="1155"/>
      <c r="F4" s="1155"/>
      <c r="G4" s="1155"/>
      <c r="H4" s="1155"/>
      <c r="I4" s="1155"/>
      <c r="J4" s="1155"/>
      <c r="K4" s="1155"/>
      <c r="L4" s="1155"/>
      <c r="M4" s="1155"/>
    </row>
    <row r="5" spans="1:13" s="316" customFormat="1" ht="18.75" customHeight="1" x14ac:dyDescent="0.2">
      <c r="B5" s="1142" t="str">
        <f>porsaad!B6</f>
        <v>Situación a 31 de diciembre de 2022</v>
      </c>
      <c r="C5" s="1142"/>
      <c r="D5" s="1142"/>
      <c r="E5" s="1142"/>
      <c r="F5" s="1142"/>
      <c r="G5" s="1142"/>
      <c r="H5" s="1142"/>
      <c r="I5" s="1142"/>
      <c r="J5" s="1142"/>
      <c r="K5" s="1142"/>
      <c r="L5" s="1142"/>
      <c r="M5" s="1142"/>
    </row>
    <row r="6" spans="1:13" s="209" customFormat="1" ht="4.5" customHeight="1" x14ac:dyDescent="0.2"/>
    <row r="7" spans="1:13" s="212" customFormat="1" ht="15" customHeight="1" x14ac:dyDescent="0.2">
      <c r="A7" s="213"/>
      <c r="B7" s="1143" t="s">
        <v>15</v>
      </c>
      <c r="C7" s="442" t="s">
        <v>71</v>
      </c>
      <c r="D7" s="348"/>
      <c r="E7" s="483" t="s">
        <v>148</v>
      </c>
      <c r="F7" s="352"/>
      <c r="G7" s="483" t="s">
        <v>150</v>
      </c>
      <c r="H7" s="352"/>
      <c r="I7" s="483" t="s">
        <v>152</v>
      </c>
      <c r="J7" s="352"/>
      <c r="K7" s="483" t="s">
        <v>154</v>
      </c>
      <c r="L7" s="352"/>
      <c r="M7" s="483" t="s">
        <v>156</v>
      </c>
    </row>
    <row r="8" spans="1:13" s="217" customFormat="1" ht="19.5" customHeight="1" x14ac:dyDescent="0.2">
      <c r="A8" s="318"/>
      <c r="B8" s="1145"/>
      <c r="C8" s="323" t="s">
        <v>31</v>
      </c>
      <c r="D8" s="349"/>
      <c r="E8" s="484" t="s">
        <v>31</v>
      </c>
      <c r="F8" s="322"/>
      <c r="G8" s="484" t="s">
        <v>31</v>
      </c>
      <c r="H8" s="322"/>
      <c r="I8" s="484" t="s">
        <v>31</v>
      </c>
      <c r="J8" s="322"/>
      <c r="K8" s="484" t="s">
        <v>31</v>
      </c>
      <c r="L8" s="322"/>
      <c r="M8" s="484" t="s">
        <v>31</v>
      </c>
    </row>
    <row r="9" spans="1:13" s="217" customFormat="1" ht="6" customHeight="1" x14ac:dyDescent="0.2">
      <c r="A9" s="318"/>
      <c r="B9" s="321"/>
      <c r="C9" s="322"/>
      <c r="D9" s="322"/>
      <c r="E9" s="322"/>
      <c r="F9" s="322"/>
      <c r="G9" s="322"/>
      <c r="H9" s="322"/>
      <c r="I9" s="322"/>
      <c r="J9" s="322"/>
      <c r="K9" s="322"/>
      <c r="L9" s="322"/>
      <c r="M9" s="322"/>
    </row>
    <row r="10" spans="1:13" s="276" customFormat="1" ht="18" customHeight="1" x14ac:dyDescent="0.2">
      <c r="A10" s="319"/>
      <c r="B10" s="331" t="s">
        <v>11</v>
      </c>
      <c r="C10" s="485">
        <f>M10+K10+I10+G10+E10</f>
        <v>100.00000000000001</v>
      </c>
      <c r="D10" s="339"/>
      <c r="E10" s="485">
        <v>37.582043383891559</v>
      </c>
      <c r="F10" s="342"/>
      <c r="G10" s="485">
        <v>45.833820719772298</v>
      </c>
      <c r="H10" s="342"/>
      <c r="I10" s="485">
        <v>14.02893125901665</v>
      </c>
      <c r="J10" s="342"/>
      <c r="K10" s="485">
        <v>2.3706476391000897</v>
      </c>
      <c r="L10" s="342"/>
      <c r="M10" s="488">
        <v>0.18455699821941488</v>
      </c>
    </row>
    <row r="11" spans="1:13" s="276" customFormat="1" ht="18" customHeight="1" x14ac:dyDescent="0.2">
      <c r="A11" s="319"/>
      <c r="B11" s="332" t="s">
        <v>10</v>
      </c>
      <c r="C11" s="486">
        <f t="shared" ref="C11:C28" si="0">M11+K11+I11+G11+E11</f>
        <v>100.00000000000001</v>
      </c>
      <c r="D11" s="339"/>
      <c r="E11" s="486">
        <v>20.80691319230122</v>
      </c>
      <c r="F11" s="342"/>
      <c r="G11" s="486">
        <v>55.703944784243312</v>
      </c>
      <c r="H11" s="342"/>
      <c r="I11" s="486">
        <v>16.508613433589588</v>
      </c>
      <c r="J11" s="342"/>
      <c r="K11" s="486">
        <v>6.0827114078895681</v>
      </c>
      <c r="L11" s="342"/>
      <c r="M11" s="489">
        <v>0.89781718197631999</v>
      </c>
    </row>
    <row r="12" spans="1:13" s="276" customFormat="1" ht="18" customHeight="1" x14ac:dyDescent="0.2">
      <c r="A12" s="319"/>
      <c r="B12" s="332" t="s">
        <v>40</v>
      </c>
      <c r="C12" s="486">
        <f t="shared" si="0"/>
        <v>100</v>
      </c>
      <c r="D12" s="339"/>
      <c r="E12" s="486">
        <v>25.480273638834223</v>
      </c>
      <c r="F12" s="342"/>
      <c r="G12" s="486">
        <v>44.972354980789056</v>
      </c>
      <c r="H12" s="342"/>
      <c r="I12" s="486">
        <v>21.581857370443259</v>
      </c>
      <c r="J12" s="342"/>
      <c r="K12" s="486">
        <v>7.0658794864586261</v>
      </c>
      <c r="L12" s="342"/>
      <c r="M12" s="489">
        <v>0.8996345234748383</v>
      </c>
    </row>
    <row r="13" spans="1:13" s="276" customFormat="1" ht="18" customHeight="1" x14ac:dyDescent="0.2">
      <c r="A13" s="319"/>
      <c r="B13" s="332" t="s">
        <v>41</v>
      </c>
      <c r="C13" s="486">
        <f t="shared" si="0"/>
        <v>100</v>
      </c>
      <c r="D13" s="339"/>
      <c r="E13" s="486">
        <v>24.445983379501385</v>
      </c>
      <c r="F13" s="342"/>
      <c r="G13" s="486">
        <v>52.359897720008519</v>
      </c>
      <c r="H13" s="342"/>
      <c r="I13" s="486">
        <v>17.856381845301513</v>
      </c>
      <c r="J13" s="342"/>
      <c r="K13" s="486">
        <v>4.8476454293628812</v>
      </c>
      <c r="L13" s="342"/>
      <c r="M13" s="489">
        <v>0.49009162582569782</v>
      </c>
    </row>
    <row r="14" spans="1:13" s="276" customFormat="1" ht="18" customHeight="1" x14ac:dyDescent="0.2">
      <c r="A14" s="319"/>
      <c r="B14" s="332" t="s">
        <v>9</v>
      </c>
      <c r="C14" s="486">
        <f t="shared" si="0"/>
        <v>100</v>
      </c>
      <c r="D14" s="339"/>
      <c r="E14" s="486">
        <v>37.150663544106166</v>
      </c>
      <c r="F14" s="342"/>
      <c r="G14" s="486">
        <v>43.934426229508198</v>
      </c>
      <c r="H14" s="342"/>
      <c r="I14" s="486">
        <v>13.918813427010148</v>
      </c>
      <c r="J14" s="342"/>
      <c r="K14" s="486">
        <v>4.2779078844652618</v>
      </c>
      <c r="L14" s="342"/>
      <c r="M14" s="489">
        <v>0.71818891491022641</v>
      </c>
    </row>
    <row r="15" spans="1:13" s="276" customFormat="1" ht="18" customHeight="1" x14ac:dyDescent="0.2">
      <c r="A15" s="319"/>
      <c r="B15" s="332" t="s">
        <v>8</v>
      </c>
      <c r="C15" s="486">
        <f t="shared" si="0"/>
        <v>100</v>
      </c>
      <c r="D15" s="339"/>
      <c r="E15" s="486">
        <v>23.619631901840492</v>
      </c>
      <c r="F15" s="342"/>
      <c r="G15" s="486">
        <v>47.739150193137924</v>
      </c>
      <c r="H15" s="342"/>
      <c r="I15" s="486">
        <v>20.745285162463077</v>
      </c>
      <c r="J15" s="342"/>
      <c r="K15" s="486">
        <v>6.907521017950466</v>
      </c>
      <c r="L15" s="342"/>
      <c r="M15" s="489">
        <v>0.98841172460804372</v>
      </c>
    </row>
    <row r="16" spans="1:13" s="276" customFormat="1" ht="18" customHeight="1" x14ac:dyDescent="0.2">
      <c r="A16" s="319"/>
      <c r="B16" s="332" t="s">
        <v>7</v>
      </c>
      <c r="C16" s="486">
        <f t="shared" si="0"/>
        <v>100</v>
      </c>
      <c r="D16" s="339"/>
      <c r="E16" s="486">
        <v>25.323430761859129</v>
      </c>
      <c r="F16" s="342"/>
      <c r="G16" s="486">
        <v>52.450544185091388</v>
      </c>
      <c r="H16" s="342"/>
      <c r="I16" s="486">
        <v>17.756177698678897</v>
      </c>
      <c r="J16" s="342"/>
      <c r="K16" s="486">
        <v>4.1173249366828664</v>
      </c>
      <c r="L16" s="342"/>
      <c r="M16" s="489">
        <v>0.35252241768772674</v>
      </c>
    </row>
    <row r="17" spans="1:13" s="276" customFormat="1" ht="18" customHeight="1" x14ac:dyDescent="0.2">
      <c r="A17" s="319"/>
      <c r="B17" s="332" t="s">
        <v>43</v>
      </c>
      <c r="C17" s="486">
        <f t="shared" si="0"/>
        <v>100</v>
      </c>
      <c r="D17" s="339"/>
      <c r="E17" s="486">
        <v>31.730951928557854</v>
      </c>
      <c r="F17" s="342"/>
      <c r="G17" s="486">
        <v>46.095382861485845</v>
      </c>
      <c r="H17" s="342"/>
      <c r="I17" s="486">
        <v>15.903477104313129</v>
      </c>
      <c r="J17" s="342"/>
      <c r="K17" s="486">
        <v>5.0668186712268035</v>
      </c>
      <c r="L17" s="342"/>
      <c r="M17" s="489">
        <v>1.2033694344163659</v>
      </c>
    </row>
    <row r="18" spans="1:13" s="276" customFormat="1" ht="18" customHeight="1" x14ac:dyDescent="0.2">
      <c r="A18" s="319"/>
      <c r="B18" s="332" t="s">
        <v>44</v>
      </c>
      <c r="C18" s="486">
        <f t="shared" si="0"/>
        <v>100</v>
      </c>
      <c r="D18" s="339"/>
      <c r="E18" s="486">
        <v>22.356047488304906</v>
      </c>
      <c r="F18" s="342"/>
      <c r="G18" s="486">
        <v>41.797170217447452</v>
      </c>
      <c r="H18" s="342"/>
      <c r="I18" s="486">
        <v>23.107977537763915</v>
      </c>
      <c r="J18" s="342"/>
      <c r="K18" s="486">
        <v>10.890549215065388</v>
      </c>
      <c r="L18" s="342"/>
      <c r="M18" s="489">
        <v>1.8482555414183353</v>
      </c>
    </row>
    <row r="19" spans="1:13" s="276" customFormat="1" ht="18" customHeight="1" x14ac:dyDescent="0.2">
      <c r="A19" s="319"/>
      <c r="B19" s="332" t="s">
        <v>6</v>
      </c>
      <c r="C19" s="486">
        <f t="shared" si="0"/>
        <v>100</v>
      </c>
      <c r="D19" s="339"/>
      <c r="E19" s="486">
        <v>25.266427876536657</v>
      </c>
      <c r="F19" s="342"/>
      <c r="G19" s="486">
        <v>53.961041832493152</v>
      </c>
      <c r="H19" s="342"/>
      <c r="I19" s="486">
        <v>16.110595206509242</v>
      </c>
      <c r="J19" s="342"/>
      <c r="K19" s="486">
        <v>4.226364199168656</v>
      </c>
      <c r="L19" s="342"/>
      <c r="M19" s="489">
        <v>0.43557088529229682</v>
      </c>
    </row>
    <row r="20" spans="1:13" s="276" customFormat="1" ht="18" customHeight="1" x14ac:dyDescent="0.2">
      <c r="A20" s="319"/>
      <c r="B20" s="332" t="s">
        <v>5</v>
      </c>
      <c r="C20" s="486">
        <f t="shared" si="0"/>
        <v>100</v>
      </c>
      <c r="D20" s="339"/>
      <c r="E20" s="486">
        <v>35.706304868316039</v>
      </c>
      <c r="F20" s="342"/>
      <c r="G20" s="486">
        <v>46.767757382282518</v>
      </c>
      <c r="H20" s="342"/>
      <c r="I20" s="486">
        <v>15.16360734237829</v>
      </c>
      <c r="J20" s="342"/>
      <c r="K20" s="486">
        <v>2.1867517956903431</v>
      </c>
      <c r="L20" s="342"/>
      <c r="M20" s="489">
        <v>0.17557861133280128</v>
      </c>
    </row>
    <row r="21" spans="1:13" s="276" customFormat="1" ht="18" customHeight="1" x14ac:dyDescent="0.2">
      <c r="A21" s="319"/>
      <c r="B21" s="332" t="s">
        <v>38</v>
      </c>
      <c r="C21" s="486">
        <f t="shared" si="0"/>
        <v>100</v>
      </c>
      <c r="D21" s="339"/>
      <c r="E21" s="486">
        <v>38.787608363080061</v>
      </c>
      <c r="F21" s="342"/>
      <c r="G21" s="486">
        <v>44.651963284038757</v>
      </c>
      <c r="H21" s="342"/>
      <c r="I21" s="486">
        <v>13.755736868944416</v>
      </c>
      <c r="J21" s="342"/>
      <c r="K21" s="486">
        <v>2.5114737378888323</v>
      </c>
      <c r="L21" s="342"/>
      <c r="M21" s="489">
        <v>0.29321774604793471</v>
      </c>
    </row>
    <row r="22" spans="1:13" s="276" customFormat="1" ht="18" customHeight="1" x14ac:dyDescent="0.2">
      <c r="A22" s="319"/>
      <c r="B22" s="332" t="s">
        <v>45</v>
      </c>
      <c r="C22" s="486">
        <f t="shared" si="0"/>
        <v>100</v>
      </c>
      <c r="D22" s="339"/>
      <c r="E22" s="486">
        <v>36.938365077487283</v>
      </c>
      <c r="F22" s="342"/>
      <c r="G22" s="486">
        <v>41.639654560511062</v>
      </c>
      <c r="H22" s="342"/>
      <c r="I22" s="486">
        <v>16.801135691470485</v>
      </c>
      <c r="J22" s="342"/>
      <c r="K22" s="486">
        <v>4.2280847036555071</v>
      </c>
      <c r="L22" s="342"/>
      <c r="M22" s="489">
        <v>0.39275996687566544</v>
      </c>
    </row>
    <row r="23" spans="1:13" s="276" customFormat="1" ht="18" customHeight="1" x14ac:dyDescent="0.2">
      <c r="A23" s="319">
        <v>47094</v>
      </c>
      <c r="B23" s="332" t="s">
        <v>46</v>
      </c>
      <c r="C23" s="486">
        <f t="shared" si="0"/>
        <v>100</v>
      </c>
      <c r="D23" s="339"/>
      <c r="E23" s="486">
        <v>33.89946524064171</v>
      </c>
      <c r="F23" s="342"/>
      <c r="G23" s="486">
        <v>44.256684491978611</v>
      </c>
      <c r="H23" s="342"/>
      <c r="I23" s="486">
        <v>15.259893048128342</v>
      </c>
      <c r="J23" s="342"/>
      <c r="K23" s="486">
        <v>5.9807486631016049</v>
      </c>
      <c r="L23" s="342"/>
      <c r="M23" s="489">
        <v>0.60320855614973268</v>
      </c>
    </row>
    <row r="24" spans="1:13" s="276" customFormat="1" ht="18" customHeight="1" x14ac:dyDescent="0.2">
      <c r="B24" s="332" t="s">
        <v>47</v>
      </c>
      <c r="C24" s="486">
        <f t="shared" si="0"/>
        <v>100</v>
      </c>
      <c r="D24" s="339"/>
      <c r="E24" s="486">
        <v>19.64063736015369</v>
      </c>
      <c r="F24" s="342"/>
      <c r="G24" s="486">
        <v>54.808452932534749</v>
      </c>
      <c r="H24" s="342"/>
      <c r="I24" s="486">
        <v>16.86066222171997</v>
      </c>
      <c r="J24" s="342"/>
      <c r="K24" s="486">
        <v>7.6731834105548655</v>
      </c>
      <c r="L24" s="342"/>
      <c r="M24" s="489">
        <v>1.0170640750367272</v>
      </c>
    </row>
    <row r="25" spans="1:13" s="276" customFormat="1" ht="18" customHeight="1" x14ac:dyDescent="0.2">
      <c r="B25" s="332" t="s">
        <v>48</v>
      </c>
      <c r="C25" s="486">
        <f t="shared" si="0"/>
        <v>100</v>
      </c>
      <c r="D25" s="339"/>
      <c r="E25" s="486">
        <v>20.438686883556603</v>
      </c>
      <c r="F25" s="342"/>
      <c r="G25" s="486">
        <v>43.035477697629915</v>
      </c>
      <c r="H25" s="342"/>
      <c r="I25" s="486">
        <v>22.013837774179301</v>
      </c>
      <c r="J25" s="342"/>
      <c r="K25" s="486">
        <v>12.427498895922273</v>
      </c>
      <c r="L25" s="342"/>
      <c r="M25" s="489">
        <v>2.0844987487119093</v>
      </c>
    </row>
    <row r="26" spans="1:13" s="276" customFormat="1" ht="18" customHeight="1" x14ac:dyDescent="0.2">
      <c r="B26" s="332" t="s">
        <v>49</v>
      </c>
      <c r="C26" s="486">
        <f t="shared" si="0"/>
        <v>100</v>
      </c>
      <c r="D26" s="339"/>
      <c r="E26" s="486">
        <v>21.59090909090909</v>
      </c>
      <c r="F26" s="342"/>
      <c r="G26" s="486">
        <v>35.957792207792203</v>
      </c>
      <c r="H26" s="342"/>
      <c r="I26" s="486">
        <v>24.675324675324674</v>
      </c>
      <c r="J26" s="342"/>
      <c r="K26" s="486">
        <v>15.503246753246753</v>
      </c>
      <c r="L26" s="342"/>
      <c r="M26" s="489">
        <v>2.2727272727272729</v>
      </c>
    </row>
    <row r="27" spans="1:13" s="276" customFormat="1" ht="18" customHeight="1" x14ac:dyDescent="0.2">
      <c r="B27" s="337" t="s">
        <v>4</v>
      </c>
      <c r="C27" s="486">
        <f t="shared" si="0"/>
        <v>100</v>
      </c>
      <c r="D27" s="339"/>
      <c r="E27" s="486">
        <v>61.457036114570364</v>
      </c>
      <c r="F27" s="342"/>
      <c r="G27" s="486">
        <v>31.320049813200495</v>
      </c>
      <c r="H27" s="342"/>
      <c r="I27" s="486">
        <v>6.1643835616438354</v>
      </c>
      <c r="J27" s="342"/>
      <c r="K27" s="486">
        <v>0.80946450809464499</v>
      </c>
      <c r="L27" s="342"/>
      <c r="M27" s="489">
        <v>0.24906600249066002</v>
      </c>
    </row>
    <row r="28" spans="1:13" s="213" customFormat="1" ht="18" customHeight="1" x14ac:dyDescent="0.2">
      <c r="B28" s="736" t="s">
        <v>3</v>
      </c>
      <c r="C28" s="487">
        <f t="shared" si="0"/>
        <v>100</v>
      </c>
      <c r="D28" s="350"/>
      <c r="E28" s="487">
        <v>28.358019173268396</v>
      </c>
      <c r="F28" s="353"/>
      <c r="G28" s="487">
        <v>46.824812736968653</v>
      </c>
      <c r="H28" s="353"/>
      <c r="I28" s="487">
        <v>17.835262476495792</v>
      </c>
      <c r="J28" s="353"/>
      <c r="K28" s="487">
        <v>6.1184149687124316</v>
      </c>
      <c r="L28" s="353"/>
      <c r="M28" s="490">
        <v>0.86349064455473012</v>
      </c>
    </row>
    <row r="29" spans="1:13" s="257" customFormat="1" ht="6.75" customHeight="1" x14ac:dyDescent="0.2">
      <c r="B29" s="1160"/>
      <c r="C29" s="1160"/>
      <c r="D29" s="294"/>
    </row>
    <row r="30" spans="1:13" x14ac:dyDescent="0.2">
      <c r="E30" s="320"/>
    </row>
    <row r="31" spans="1:13" x14ac:dyDescent="0.2">
      <c r="E31" s="320"/>
      <c r="G31" s="320"/>
    </row>
    <row r="32" spans="1:13" x14ac:dyDescent="0.2">
      <c r="B32" s="320"/>
      <c r="G32" s="320"/>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2.75" x14ac:dyDescent="0.2"/>
  <cols>
    <col min="1" max="1" width="1" style="265" customWidth="1"/>
    <col min="2" max="2" width="30.28515625" style="265" customWidth="1"/>
    <col min="3" max="3" width="11.28515625" style="265" customWidth="1"/>
    <col min="4" max="4" width="0.85546875" style="265" customWidth="1"/>
    <col min="5" max="5" width="10" style="265" customWidth="1"/>
    <col min="6" max="6" width="0.7109375" style="265" customWidth="1"/>
    <col min="7" max="7" width="10" style="265" customWidth="1"/>
    <col min="8" max="8" width="0.7109375" style="265" customWidth="1"/>
    <col min="9" max="9" width="10" style="265" customWidth="1"/>
    <col min="10" max="10" width="0.7109375" style="265" customWidth="1"/>
    <col min="11" max="11" width="11.85546875" style="265" customWidth="1"/>
    <col min="12" max="12" width="0.7109375" style="265" customWidth="1"/>
    <col min="13" max="13" width="10" style="265" customWidth="1"/>
    <col min="14" max="14" width="0.7109375" style="265" customWidth="1"/>
    <col min="15" max="15" width="13.85546875" style="265" bestFit="1" customWidth="1"/>
    <col min="16" max="16" width="0.7109375" style="265" customWidth="1"/>
    <col min="17" max="17" width="8.140625" style="265" bestFit="1" customWidth="1"/>
    <col min="18" max="18" width="0.7109375" style="265" customWidth="1"/>
    <col min="19" max="19" width="14.42578125" style="265" bestFit="1" customWidth="1"/>
    <col min="20" max="20" width="0.7109375" style="265" customWidth="1"/>
    <col min="21" max="21" width="11.140625" style="265" customWidth="1"/>
    <col min="22" max="16384" width="11.42578125" style="265"/>
  </cols>
  <sheetData>
    <row r="1" spans="1:21" ht="9.75" customHeight="1" x14ac:dyDescent="0.2"/>
    <row r="2" spans="1:21" s="206" customFormat="1" ht="49.5" customHeight="1" x14ac:dyDescent="0.2">
      <c r="B2" s="1054"/>
      <c r="C2" s="1054"/>
      <c r="D2" s="207"/>
      <c r="E2" s="1141"/>
      <c r="F2" s="1141"/>
      <c r="G2" s="1141"/>
      <c r="H2" s="1141"/>
      <c r="I2" s="1141"/>
    </row>
    <row r="3" spans="1:21" s="206" customFormat="1" ht="14.25" customHeight="1" x14ac:dyDescent="0.2">
      <c r="B3" s="207"/>
      <c r="C3" s="207"/>
      <c r="D3" s="207"/>
      <c r="G3" s="207"/>
      <c r="I3" s="207"/>
      <c r="K3" s="207"/>
      <c r="M3" s="207"/>
      <c r="O3" s="207"/>
      <c r="Q3" s="207"/>
      <c r="S3" s="207"/>
      <c r="U3" s="207"/>
    </row>
    <row r="4" spans="1:21" s="209" customFormat="1" ht="21.75" customHeight="1" x14ac:dyDescent="0.2">
      <c r="B4" s="1155" t="s">
        <v>457</v>
      </c>
      <c r="C4" s="1155"/>
      <c r="D4" s="1155"/>
      <c r="E4" s="1155"/>
      <c r="F4" s="1155"/>
      <c r="G4" s="1155"/>
      <c r="H4" s="1155"/>
      <c r="I4" s="1155"/>
      <c r="J4" s="1155"/>
      <c r="K4" s="1155"/>
      <c r="L4" s="1155"/>
      <c r="M4" s="1155"/>
      <c r="N4" s="1155"/>
      <c r="O4" s="1155"/>
      <c r="P4" s="1155"/>
      <c r="Q4" s="1155"/>
      <c r="R4" s="1155"/>
      <c r="S4" s="1155"/>
      <c r="T4" s="1155"/>
      <c r="U4" s="1155"/>
    </row>
    <row r="5" spans="1:21" s="316" customFormat="1" ht="18.75" customHeight="1" x14ac:dyDescent="0.2">
      <c r="B5" s="1142" t="str">
        <f>porsaad!B6</f>
        <v>Situación a 31 de diciembre de 2022</v>
      </c>
      <c r="C5" s="1142"/>
      <c r="D5" s="1142"/>
      <c r="E5" s="1142"/>
      <c r="F5" s="1142"/>
      <c r="G5" s="1142"/>
      <c r="H5" s="1142"/>
      <c r="I5" s="1142"/>
      <c r="J5" s="1142"/>
      <c r="K5" s="1142"/>
      <c r="L5" s="1142"/>
      <c r="M5" s="1142"/>
      <c r="N5" s="1142"/>
      <c r="O5" s="1142"/>
      <c r="P5" s="1142"/>
      <c r="Q5" s="1142"/>
      <c r="R5" s="1142"/>
      <c r="S5" s="1142"/>
      <c r="T5" s="1142"/>
      <c r="U5" s="1142"/>
    </row>
    <row r="6" spans="1:21" s="209" customFormat="1" ht="4.5" customHeight="1" x14ac:dyDescent="0.2"/>
    <row r="7" spans="1:21" s="212" customFormat="1" ht="15" customHeight="1" x14ac:dyDescent="0.2">
      <c r="A7" s="213"/>
      <c r="B7" s="1143" t="s">
        <v>15</v>
      </c>
      <c r="C7" s="442" t="s">
        <v>71</v>
      </c>
      <c r="D7" s="348"/>
      <c r="E7" s="483" t="s">
        <v>147</v>
      </c>
      <c r="F7" s="352"/>
      <c r="G7" s="483" t="s">
        <v>151</v>
      </c>
      <c r="H7" s="352"/>
      <c r="I7" s="483" t="s">
        <v>149</v>
      </c>
      <c r="J7" s="352"/>
      <c r="K7" s="483" t="s">
        <v>155</v>
      </c>
      <c r="L7" s="352"/>
      <c r="M7" s="483" t="s">
        <v>153</v>
      </c>
      <c r="N7" s="352"/>
      <c r="O7" s="483" t="s">
        <v>159</v>
      </c>
      <c r="P7" s="352"/>
      <c r="Q7" s="483" t="s">
        <v>157</v>
      </c>
      <c r="R7" s="352"/>
      <c r="S7" s="483" t="s">
        <v>200</v>
      </c>
      <c r="T7" s="352"/>
      <c r="U7" s="483" t="s">
        <v>158</v>
      </c>
    </row>
    <row r="8" spans="1:21" s="217" customFormat="1" ht="19.5" customHeight="1" x14ac:dyDescent="0.2">
      <c r="A8" s="318"/>
      <c r="B8" s="1145"/>
      <c r="C8" s="323" t="s">
        <v>31</v>
      </c>
      <c r="D8" s="349"/>
      <c r="E8" s="484" t="s">
        <v>31</v>
      </c>
      <c r="F8" s="322"/>
      <c r="G8" s="484" t="s">
        <v>31</v>
      </c>
      <c r="H8" s="322"/>
      <c r="I8" s="484" t="s">
        <v>31</v>
      </c>
      <c r="J8" s="322"/>
      <c r="K8" s="484" t="s">
        <v>31</v>
      </c>
      <c r="L8" s="322"/>
      <c r="M8" s="484" t="s">
        <v>31</v>
      </c>
      <c r="N8" s="322"/>
      <c r="O8" s="484" t="s">
        <v>31</v>
      </c>
      <c r="P8" s="322"/>
      <c r="Q8" s="484" t="s">
        <v>31</v>
      </c>
      <c r="R8" s="322"/>
      <c r="S8" s="484" t="s">
        <v>31</v>
      </c>
      <c r="T8" s="322"/>
      <c r="U8" s="484" t="s">
        <v>31</v>
      </c>
    </row>
    <row r="9" spans="1:21" s="217" customFormat="1" ht="6" customHeight="1" x14ac:dyDescent="0.2">
      <c r="A9" s="318"/>
      <c r="B9" s="321"/>
      <c r="C9" s="322"/>
      <c r="D9" s="322"/>
      <c r="E9" s="322"/>
      <c r="F9" s="322"/>
      <c r="G9" s="322"/>
      <c r="H9" s="322"/>
      <c r="I9" s="322"/>
      <c r="J9" s="322"/>
      <c r="K9" s="322"/>
      <c r="L9" s="322"/>
      <c r="M9" s="322"/>
      <c r="N9" s="322"/>
      <c r="O9" s="322"/>
      <c r="P9" s="322"/>
      <c r="Q9" s="322"/>
      <c r="R9" s="322"/>
      <c r="S9" s="322"/>
      <c r="T9" s="322"/>
      <c r="U9" s="322"/>
    </row>
    <row r="10" spans="1:21" s="276" customFormat="1" ht="18" customHeight="1" x14ac:dyDescent="0.2">
      <c r="A10" s="319"/>
      <c r="B10" s="331" t="s">
        <v>11</v>
      </c>
      <c r="C10" s="485">
        <f>K10+M10+G10+I10+E10+S10+O10+U10+Q10</f>
        <v>100</v>
      </c>
      <c r="D10" s="339"/>
      <c r="E10" s="485">
        <v>23.577884104199896</v>
      </c>
      <c r="F10" s="342"/>
      <c r="G10" s="485">
        <v>41.529771398192452</v>
      </c>
      <c r="H10" s="342"/>
      <c r="I10" s="485">
        <v>17.45746943115364</v>
      </c>
      <c r="J10" s="342"/>
      <c r="K10" s="488">
        <v>5.4492291334396601</v>
      </c>
      <c r="L10" s="342"/>
      <c r="M10" s="485">
        <v>3.8064859117490699</v>
      </c>
      <c r="N10" s="342"/>
      <c r="O10" s="485">
        <v>0.99282296650717705</v>
      </c>
      <c r="P10" s="342"/>
      <c r="Q10" s="485">
        <v>0.81605528973950014</v>
      </c>
      <c r="R10" s="342"/>
      <c r="S10" s="485">
        <v>0.34157363104731525</v>
      </c>
      <c r="T10" s="342"/>
      <c r="U10" s="488">
        <v>6.0287081339712918</v>
      </c>
    </row>
    <row r="11" spans="1:21" s="276" customFormat="1" ht="18" customHeight="1" x14ac:dyDescent="0.2">
      <c r="A11" s="319"/>
      <c r="B11" s="332" t="s">
        <v>10</v>
      </c>
      <c r="C11" s="486">
        <f t="shared" ref="C11:C27" si="0">K11+M11+G11+I11+E11+S11+O11+U11+Q11</f>
        <v>100</v>
      </c>
      <c r="D11" s="339"/>
      <c r="E11" s="486">
        <v>19.027647480823354</v>
      </c>
      <c r="F11" s="342"/>
      <c r="G11" s="486">
        <v>8.7467579051928706</v>
      </c>
      <c r="H11" s="342"/>
      <c r="I11" s="486">
        <v>16.715413056674578</v>
      </c>
      <c r="J11" s="342"/>
      <c r="K11" s="489">
        <v>2.8695988080128028</v>
      </c>
      <c r="L11" s="342"/>
      <c r="M11" s="486">
        <v>1.252690248882512</v>
      </c>
      <c r="N11" s="342"/>
      <c r="O11" s="486">
        <v>0.88847193863473317</v>
      </c>
      <c r="P11" s="342"/>
      <c r="Q11" s="486">
        <v>0.28695988080128026</v>
      </c>
      <c r="R11" s="342"/>
      <c r="S11" s="486">
        <v>0.18210915512388942</v>
      </c>
      <c r="T11" s="342"/>
      <c r="U11" s="489">
        <v>50.03035152585398</v>
      </c>
    </row>
    <row r="12" spans="1:21" s="276" customFormat="1" ht="18" customHeight="1" x14ac:dyDescent="0.2">
      <c r="A12" s="319"/>
      <c r="B12" s="332" t="s">
        <v>40</v>
      </c>
      <c r="C12" s="486">
        <f t="shared" si="0"/>
        <v>99.999999999999986</v>
      </c>
      <c r="D12" s="339"/>
      <c r="E12" s="486">
        <v>37.283018867924525</v>
      </c>
      <c r="F12" s="342"/>
      <c r="G12" s="486">
        <v>22.79245283018868</v>
      </c>
      <c r="H12" s="342"/>
      <c r="I12" s="486">
        <v>22.886792452830189</v>
      </c>
      <c r="J12" s="342"/>
      <c r="K12" s="489">
        <v>4.8396226415094343</v>
      </c>
      <c r="L12" s="342"/>
      <c r="M12" s="486">
        <v>2.8018867924528301</v>
      </c>
      <c r="N12" s="342"/>
      <c r="O12" s="486">
        <v>2.9622641509433962</v>
      </c>
      <c r="P12" s="342"/>
      <c r="Q12" s="486">
        <v>1.8018867924528301</v>
      </c>
      <c r="R12" s="342"/>
      <c r="S12" s="486">
        <v>0.18867924528301888</v>
      </c>
      <c r="T12" s="342"/>
      <c r="U12" s="489">
        <v>4.4433962264150946</v>
      </c>
    </row>
    <row r="13" spans="1:21" s="276" customFormat="1" ht="18" customHeight="1" x14ac:dyDescent="0.2">
      <c r="A13" s="319"/>
      <c r="B13" s="332" t="s">
        <v>41</v>
      </c>
      <c r="C13" s="486">
        <f t="shared" si="0"/>
        <v>100.00000000000001</v>
      </c>
      <c r="D13" s="339"/>
      <c r="E13" s="486">
        <v>49.414457574789736</v>
      </c>
      <c r="F13" s="342"/>
      <c r="G13" s="486">
        <v>14.952624294687533</v>
      </c>
      <c r="H13" s="342"/>
      <c r="I13" s="486">
        <v>16.240817630150111</v>
      </c>
      <c r="J13" s="342"/>
      <c r="K13" s="489">
        <v>5.307143617587565</v>
      </c>
      <c r="L13" s="342"/>
      <c r="M13" s="486">
        <v>2.4433088470137339</v>
      </c>
      <c r="N13" s="342"/>
      <c r="O13" s="486">
        <v>1.9269668902374111</v>
      </c>
      <c r="P13" s="342"/>
      <c r="Q13" s="486">
        <v>1.1710848504205258</v>
      </c>
      <c r="R13" s="342"/>
      <c r="S13" s="486">
        <v>0.78249760459916962</v>
      </c>
      <c r="T13" s="342"/>
      <c r="U13" s="489">
        <v>7.7610986905142116</v>
      </c>
    </row>
    <row r="14" spans="1:21" s="276" customFormat="1" ht="18" customHeight="1" x14ac:dyDescent="0.2">
      <c r="A14" s="319"/>
      <c r="B14" s="332" t="s">
        <v>9</v>
      </c>
      <c r="C14" s="486">
        <f t="shared" si="0"/>
        <v>99.999999999999986</v>
      </c>
      <c r="D14" s="339"/>
      <c r="E14" s="486">
        <v>28.361360969886583</v>
      </c>
      <c r="F14" s="342"/>
      <c r="G14" s="486">
        <v>41.830269847477517</v>
      </c>
      <c r="H14" s="342"/>
      <c r="I14" s="486">
        <v>12.600703949941339</v>
      </c>
      <c r="J14" s="342"/>
      <c r="K14" s="489">
        <v>6.710989440750879</v>
      </c>
      <c r="L14" s="342"/>
      <c r="M14" s="486">
        <v>4.0594446617129449</v>
      </c>
      <c r="N14" s="342"/>
      <c r="O14" s="486">
        <v>1.0089949159170903</v>
      </c>
      <c r="P14" s="342"/>
      <c r="Q14" s="486">
        <v>1.0168165819319515</v>
      </c>
      <c r="R14" s="342"/>
      <c r="S14" s="486">
        <v>0.36761830269847479</v>
      </c>
      <c r="T14" s="342"/>
      <c r="U14" s="489">
        <v>4.0438013296832231</v>
      </c>
    </row>
    <row r="15" spans="1:21" s="276" customFormat="1" ht="18" customHeight="1" x14ac:dyDescent="0.2">
      <c r="A15" s="319"/>
      <c r="B15" s="332" t="s">
        <v>8</v>
      </c>
      <c r="C15" s="486">
        <f t="shared" si="0"/>
        <v>99.999999999999986</v>
      </c>
      <c r="D15" s="339"/>
      <c r="E15" s="486">
        <v>41.792570714529134</v>
      </c>
      <c r="F15" s="342"/>
      <c r="G15" s="486">
        <v>16.130864478018857</v>
      </c>
      <c r="H15" s="342"/>
      <c r="I15" s="486">
        <v>24.2076564807452</v>
      </c>
      <c r="J15" s="342"/>
      <c r="K15" s="489">
        <v>5.0778143814608656</v>
      </c>
      <c r="L15" s="342"/>
      <c r="M15" s="486">
        <v>1.4994888106327389</v>
      </c>
      <c r="N15" s="342"/>
      <c r="O15" s="486">
        <v>2.4309894354197432</v>
      </c>
      <c r="P15" s="342"/>
      <c r="Q15" s="486">
        <v>2.6581847097580371</v>
      </c>
      <c r="R15" s="342"/>
      <c r="S15" s="486">
        <v>0.56798818584573441</v>
      </c>
      <c r="T15" s="342"/>
      <c r="U15" s="489">
        <v>5.6344428035896854</v>
      </c>
    </row>
    <row r="16" spans="1:21" s="276" customFormat="1" ht="18" customHeight="1" x14ac:dyDescent="0.2">
      <c r="A16" s="319"/>
      <c r="B16" s="332" t="s">
        <v>7</v>
      </c>
      <c r="C16" s="486">
        <f t="shared" si="0"/>
        <v>100.00000000000001</v>
      </c>
      <c r="D16" s="339"/>
      <c r="E16" s="486">
        <v>45.009925388459173</v>
      </c>
      <c r="F16" s="342"/>
      <c r="G16" s="486">
        <v>19.138886987473473</v>
      </c>
      <c r="H16" s="342"/>
      <c r="I16" s="486">
        <v>18.936956670545555</v>
      </c>
      <c r="J16" s="342"/>
      <c r="K16" s="489">
        <v>5.4144705318639197</v>
      </c>
      <c r="L16" s="342"/>
      <c r="M16" s="486">
        <v>2.1698952700390168</v>
      </c>
      <c r="N16" s="342"/>
      <c r="O16" s="486">
        <v>1.9816551440892602</v>
      </c>
      <c r="P16" s="342"/>
      <c r="Q16" s="486">
        <v>0.96515846396057225</v>
      </c>
      <c r="R16" s="342"/>
      <c r="S16" s="486">
        <v>0.8967075090697515</v>
      </c>
      <c r="T16" s="342"/>
      <c r="U16" s="489">
        <v>5.4863440344992815</v>
      </c>
    </row>
    <row r="17" spans="1:21" s="276" customFormat="1" ht="18" customHeight="1" x14ac:dyDescent="0.2">
      <c r="A17" s="319"/>
      <c r="B17" s="332" t="s">
        <v>43</v>
      </c>
      <c r="C17" s="486">
        <f t="shared" si="0"/>
        <v>100</v>
      </c>
      <c r="D17" s="339"/>
      <c r="E17" s="486">
        <v>30.49089068825911</v>
      </c>
      <c r="F17" s="342"/>
      <c r="G17" s="486">
        <v>37.424089068825914</v>
      </c>
      <c r="H17" s="342"/>
      <c r="I17" s="486">
        <v>13.866396761133604</v>
      </c>
      <c r="J17" s="342"/>
      <c r="K17" s="489">
        <v>6.3954959514170042</v>
      </c>
      <c r="L17" s="342"/>
      <c r="M17" s="486">
        <v>4.9658400809716596</v>
      </c>
      <c r="N17" s="342"/>
      <c r="O17" s="486">
        <v>1.6573886639676114</v>
      </c>
      <c r="P17" s="342"/>
      <c r="Q17" s="486">
        <v>0.53137651821862342</v>
      </c>
      <c r="R17" s="342"/>
      <c r="S17" s="486">
        <v>0.21508097165991902</v>
      </c>
      <c r="T17" s="342"/>
      <c r="U17" s="489">
        <v>4.4534412955465585</v>
      </c>
    </row>
    <row r="18" spans="1:21" s="276" customFormat="1" ht="18" customHeight="1" x14ac:dyDescent="0.2">
      <c r="A18" s="319"/>
      <c r="B18" s="332" t="s">
        <v>44</v>
      </c>
      <c r="C18" s="486">
        <f t="shared" si="0"/>
        <v>100</v>
      </c>
      <c r="D18" s="339"/>
      <c r="E18" s="486">
        <v>33.175228294094538</v>
      </c>
      <c r="F18" s="342"/>
      <c r="G18" s="486">
        <v>20.649476336945792</v>
      </c>
      <c r="H18" s="342"/>
      <c r="I18" s="486">
        <v>31.426490738877551</v>
      </c>
      <c r="J18" s="342"/>
      <c r="K18" s="489">
        <v>4.3502841099644503</v>
      </c>
      <c r="L18" s="342"/>
      <c r="M18" s="486">
        <v>3.5214304194095498</v>
      </c>
      <c r="N18" s="342"/>
      <c r="O18" s="486">
        <v>1.6653730799819855</v>
      </c>
      <c r="P18" s="342"/>
      <c r="Q18" s="486">
        <v>2.2930021751420551</v>
      </c>
      <c r="R18" s="342"/>
      <c r="S18" s="486">
        <v>0</v>
      </c>
      <c r="T18" s="342"/>
      <c r="U18" s="489">
        <v>2.9187148455840783</v>
      </c>
    </row>
    <row r="19" spans="1:21" s="276" customFormat="1" ht="18" customHeight="1" x14ac:dyDescent="0.2">
      <c r="A19" s="319"/>
      <c r="B19" s="332" t="s">
        <v>6</v>
      </c>
      <c r="C19" s="486">
        <f t="shared" si="0"/>
        <v>100.00000000000001</v>
      </c>
      <c r="D19" s="339"/>
      <c r="E19" s="486">
        <v>44.457524905320909</v>
      </c>
      <c r="F19" s="342"/>
      <c r="G19" s="486">
        <v>11.319287879965794</v>
      </c>
      <c r="H19" s="342"/>
      <c r="I19" s="486">
        <v>12.947435057362759</v>
      </c>
      <c r="J19" s="342"/>
      <c r="K19" s="489">
        <v>4.1070179140613723</v>
      </c>
      <c r="L19" s="342"/>
      <c r="M19" s="486">
        <v>1.8991348385735387</v>
      </c>
      <c r="N19" s="342"/>
      <c r="O19" s="486">
        <v>3.1518974689308208</v>
      </c>
      <c r="P19" s="342"/>
      <c r="Q19" s="486">
        <v>2.4499950022767405</v>
      </c>
      <c r="R19" s="342"/>
      <c r="S19" s="486">
        <v>0</v>
      </c>
      <c r="T19" s="342"/>
      <c r="U19" s="489">
        <v>19.667706933508068</v>
      </c>
    </row>
    <row r="20" spans="1:21" s="276" customFormat="1" ht="18" customHeight="1" x14ac:dyDescent="0.2">
      <c r="A20" s="319"/>
      <c r="B20" s="332" t="s">
        <v>5</v>
      </c>
      <c r="C20" s="486">
        <f t="shared" si="0"/>
        <v>100</v>
      </c>
      <c r="D20" s="339"/>
      <c r="E20" s="486">
        <v>28.122005748961993</v>
      </c>
      <c r="F20" s="342"/>
      <c r="G20" s="486">
        <v>34.78122005748962</v>
      </c>
      <c r="H20" s="342"/>
      <c r="I20" s="486">
        <v>20.680293835835194</v>
      </c>
      <c r="J20" s="342"/>
      <c r="K20" s="489">
        <v>6.1162567869690196</v>
      </c>
      <c r="L20" s="342"/>
      <c r="M20" s="486">
        <v>3.8486106675183644</v>
      </c>
      <c r="N20" s="342"/>
      <c r="O20" s="486">
        <v>1.5969338869370808</v>
      </c>
      <c r="P20" s="342"/>
      <c r="Q20" s="486">
        <v>1.0859150431172149</v>
      </c>
      <c r="R20" s="342"/>
      <c r="S20" s="486">
        <v>0.2235707441711913</v>
      </c>
      <c r="T20" s="342"/>
      <c r="U20" s="489">
        <v>3.5451932290003194</v>
      </c>
    </row>
    <row r="21" spans="1:21" s="276" customFormat="1" ht="18" customHeight="1" x14ac:dyDescent="0.2">
      <c r="A21" s="319"/>
      <c r="B21" s="332" t="s">
        <v>38</v>
      </c>
      <c r="C21" s="486">
        <f t="shared" si="0"/>
        <v>100</v>
      </c>
      <c r="D21" s="339"/>
      <c r="E21" s="486">
        <v>27.556381342901076</v>
      </c>
      <c r="F21" s="342"/>
      <c r="G21" s="486">
        <v>37.128395694515632</v>
      </c>
      <c r="H21" s="342"/>
      <c r="I21" s="486">
        <v>11.109687339825729</v>
      </c>
      <c r="J21" s="342"/>
      <c r="K21" s="489">
        <v>6.0545873910814967</v>
      </c>
      <c r="L21" s="342"/>
      <c r="M21" s="486">
        <v>4.07483341875961</v>
      </c>
      <c r="N21" s="342"/>
      <c r="O21" s="486">
        <v>3.8634033828805738</v>
      </c>
      <c r="P21" s="342"/>
      <c r="Q21" s="486">
        <v>1.4736032803690415</v>
      </c>
      <c r="R21" s="342"/>
      <c r="S21" s="486">
        <v>0</v>
      </c>
      <c r="T21" s="342"/>
      <c r="U21" s="489">
        <v>8.739108149666837</v>
      </c>
    </row>
    <row r="22" spans="1:21" s="276" customFormat="1" ht="18" customHeight="1" x14ac:dyDescent="0.2">
      <c r="A22" s="319"/>
      <c r="B22" s="332" t="s">
        <v>45</v>
      </c>
      <c r="C22" s="486">
        <f t="shared" si="0"/>
        <v>100</v>
      </c>
      <c r="D22" s="339"/>
      <c r="E22" s="486">
        <v>25.241960292482073</v>
      </c>
      <c r="F22" s="342"/>
      <c r="G22" s="486">
        <v>37.438178849475854</v>
      </c>
      <c r="H22" s="342"/>
      <c r="I22" s="486">
        <v>24.771054686575642</v>
      </c>
      <c r="J22" s="342"/>
      <c r="K22" s="489">
        <v>2.5130741380534323</v>
      </c>
      <c r="L22" s="342"/>
      <c r="M22" s="486">
        <v>5.7620861828249605</v>
      </c>
      <c r="N22" s="342"/>
      <c r="O22" s="486">
        <v>0.66258075202915356</v>
      </c>
      <c r="P22" s="342"/>
      <c r="Q22" s="486">
        <v>0.96547481009962366</v>
      </c>
      <c r="R22" s="342"/>
      <c r="S22" s="486">
        <v>2.3663598286755485E-3</v>
      </c>
      <c r="T22" s="342"/>
      <c r="U22" s="489">
        <v>2.6432239286305874</v>
      </c>
    </row>
    <row r="23" spans="1:21" s="276" customFormat="1" ht="18" customHeight="1" x14ac:dyDescent="0.2">
      <c r="A23" s="319">
        <v>47094</v>
      </c>
      <c r="B23" s="332" t="s">
        <v>46</v>
      </c>
      <c r="C23" s="486">
        <f t="shared" si="0"/>
        <v>100.00000000000001</v>
      </c>
      <c r="D23" s="339"/>
      <c r="E23" s="486">
        <v>38.457590145001923</v>
      </c>
      <c r="F23" s="342"/>
      <c r="G23" s="486">
        <v>23.379956371102271</v>
      </c>
      <c r="H23" s="342"/>
      <c r="I23" s="486">
        <v>20.595406133709741</v>
      </c>
      <c r="J23" s="342"/>
      <c r="K23" s="489">
        <v>4.8419521793062152</v>
      </c>
      <c r="L23" s="342"/>
      <c r="M23" s="486">
        <v>2.7374994653321356</v>
      </c>
      <c r="N23" s="342"/>
      <c r="O23" s="486">
        <v>2.5108002908593181</v>
      </c>
      <c r="P23" s="342"/>
      <c r="Q23" s="486">
        <v>3.588690705333847</v>
      </c>
      <c r="R23" s="342"/>
      <c r="S23" s="486">
        <v>1.7109371658325847E-2</v>
      </c>
      <c r="T23" s="342"/>
      <c r="U23" s="489">
        <v>3.8709953376962232</v>
      </c>
    </row>
    <row r="24" spans="1:21" s="276" customFormat="1" ht="18" customHeight="1" x14ac:dyDescent="0.2">
      <c r="B24" s="332" t="s">
        <v>47</v>
      </c>
      <c r="C24" s="486">
        <f t="shared" si="0"/>
        <v>100</v>
      </c>
      <c r="D24" s="339"/>
      <c r="E24" s="486">
        <v>44.811858608893957</v>
      </c>
      <c r="F24" s="342"/>
      <c r="G24" s="486">
        <v>13.956670467502851</v>
      </c>
      <c r="H24" s="342"/>
      <c r="I24" s="486">
        <v>15.518814139110603</v>
      </c>
      <c r="J24" s="342"/>
      <c r="K24" s="489">
        <v>5.9407069555302163</v>
      </c>
      <c r="L24" s="342"/>
      <c r="M24" s="486">
        <v>2.4743443557582667</v>
      </c>
      <c r="N24" s="342"/>
      <c r="O24" s="486">
        <v>2.0980615735461798</v>
      </c>
      <c r="P24" s="342"/>
      <c r="Q24" s="486">
        <v>1.0034207525655643</v>
      </c>
      <c r="R24" s="342"/>
      <c r="S24" s="486">
        <v>0.17103762827822122</v>
      </c>
      <c r="T24" s="342"/>
      <c r="U24" s="489">
        <v>14.025085518814141</v>
      </c>
    </row>
    <row r="25" spans="1:21" s="276" customFormat="1" ht="18" customHeight="1" x14ac:dyDescent="0.2">
      <c r="B25" s="332" t="s">
        <v>48</v>
      </c>
      <c r="C25" s="486">
        <f t="shared" si="0"/>
        <v>100</v>
      </c>
      <c r="D25" s="339"/>
      <c r="E25" s="486">
        <v>33.821927888153056</v>
      </c>
      <c r="F25" s="342"/>
      <c r="G25" s="486">
        <v>20.744665194996319</v>
      </c>
      <c r="H25" s="342"/>
      <c r="I25" s="486">
        <v>12.635761589403973</v>
      </c>
      <c r="J25" s="342"/>
      <c r="K25" s="489">
        <v>4.6122148638704932</v>
      </c>
      <c r="L25" s="342"/>
      <c r="M25" s="486">
        <v>3.8969830757910233</v>
      </c>
      <c r="N25" s="342"/>
      <c r="O25" s="486">
        <v>1.2126563649742457</v>
      </c>
      <c r="P25" s="342"/>
      <c r="Q25" s="486">
        <v>1.7336276674025017</v>
      </c>
      <c r="R25" s="342"/>
      <c r="S25" s="486">
        <v>18.884473877851363</v>
      </c>
      <c r="T25" s="342"/>
      <c r="U25" s="489">
        <v>2.4576894775570275</v>
      </c>
    </row>
    <row r="26" spans="1:21" s="276" customFormat="1" ht="18" customHeight="1" x14ac:dyDescent="0.2">
      <c r="B26" s="332" t="s">
        <v>49</v>
      </c>
      <c r="C26" s="486">
        <f t="shared" si="0"/>
        <v>100</v>
      </c>
      <c r="D26" s="339"/>
      <c r="E26" s="486">
        <v>25.748987854251009</v>
      </c>
      <c r="F26" s="342"/>
      <c r="G26" s="486">
        <v>25.910931174089068</v>
      </c>
      <c r="H26" s="342"/>
      <c r="I26" s="486">
        <v>33.603238866396765</v>
      </c>
      <c r="J26" s="342"/>
      <c r="K26" s="489">
        <v>7.6113360323886647</v>
      </c>
      <c r="L26" s="342"/>
      <c r="M26" s="486">
        <v>2.7530364372469638</v>
      </c>
      <c r="N26" s="342"/>
      <c r="O26" s="486">
        <v>0.80971659919028338</v>
      </c>
      <c r="P26" s="342"/>
      <c r="Q26" s="486">
        <v>0.5668016194331984</v>
      </c>
      <c r="R26" s="342"/>
      <c r="S26" s="486">
        <v>8.0971659919028341E-2</v>
      </c>
      <c r="T26" s="342"/>
      <c r="U26" s="489">
        <v>2.9149797570850202</v>
      </c>
    </row>
    <row r="27" spans="1:21" s="276" customFormat="1" ht="18" customHeight="1" x14ac:dyDescent="0.2">
      <c r="B27" s="337" t="s">
        <v>4</v>
      </c>
      <c r="C27" s="486">
        <f t="shared" si="0"/>
        <v>100.00000000000001</v>
      </c>
      <c r="D27" s="339"/>
      <c r="E27" s="486">
        <v>8.286604361370717</v>
      </c>
      <c r="F27" s="342"/>
      <c r="G27" s="486">
        <v>67.725856697819324</v>
      </c>
      <c r="H27" s="342"/>
      <c r="I27" s="486">
        <v>4.9221183800623054</v>
      </c>
      <c r="J27" s="342"/>
      <c r="K27" s="489">
        <v>4.9844236760124607</v>
      </c>
      <c r="L27" s="342"/>
      <c r="M27" s="486">
        <v>9.8442367601246108</v>
      </c>
      <c r="N27" s="342"/>
      <c r="O27" s="486">
        <v>0.68535825545171336</v>
      </c>
      <c r="P27" s="342"/>
      <c r="Q27" s="486">
        <v>0.87227414330218067</v>
      </c>
      <c r="R27" s="342"/>
      <c r="S27" s="486">
        <v>6.2305295950155763E-2</v>
      </c>
      <c r="T27" s="342"/>
      <c r="U27" s="489">
        <v>2.6168224299065423</v>
      </c>
    </row>
    <row r="28" spans="1:21" s="213" customFormat="1" ht="18" customHeight="1" x14ac:dyDescent="0.2">
      <c r="B28" s="736" t="s">
        <v>3</v>
      </c>
      <c r="C28" s="487">
        <f>K28+M28+G28+I28+E28+S28+O28+U28+Q28</f>
        <v>99.999999999999986</v>
      </c>
      <c r="D28" s="350"/>
      <c r="E28" s="487">
        <v>34.041009488135963</v>
      </c>
      <c r="F28" s="353"/>
      <c r="G28" s="487">
        <v>24.574349528688842</v>
      </c>
      <c r="H28" s="353"/>
      <c r="I28" s="487">
        <v>19.739153652081043</v>
      </c>
      <c r="J28" s="353"/>
      <c r="K28" s="490">
        <v>4.6531335613787981</v>
      </c>
      <c r="L28" s="353"/>
      <c r="M28" s="487">
        <v>3.2866020709830206</v>
      </c>
      <c r="N28" s="353"/>
      <c r="O28" s="487">
        <v>1.8440339282121132</v>
      </c>
      <c r="P28" s="353"/>
      <c r="Q28" s="487">
        <v>1.6733867847137307</v>
      </c>
      <c r="R28" s="353"/>
      <c r="S28" s="487">
        <v>1.4127726097791262</v>
      </c>
      <c r="T28" s="353"/>
      <c r="U28" s="490">
        <v>8.7755583760273641</v>
      </c>
    </row>
    <row r="29" spans="1:21" s="257" customFormat="1" ht="6.75" customHeight="1" x14ac:dyDescent="0.2">
      <c r="B29" s="1160"/>
      <c r="C29" s="1160"/>
      <c r="D29" s="294"/>
    </row>
    <row r="30" spans="1:21" x14ac:dyDescent="0.2">
      <c r="E30" s="320"/>
    </row>
    <row r="31" spans="1:21" x14ac:dyDescent="0.2">
      <c r="E31" s="320"/>
      <c r="G31" s="320"/>
    </row>
    <row r="32" spans="1:21" x14ac:dyDescent="0.2">
      <c r="B32" s="320"/>
      <c r="G32" s="320"/>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RowHeight="12.75" x14ac:dyDescent="0.2"/>
  <cols>
    <col min="1" max="1" width="2" customWidth="1"/>
    <col min="2" max="2" width="12" customWidth="1"/>
    <col min="3" max="3" width="9.28515625" customWidth="1"/>
    <col min="4" max="4" width="9.42578125" bestFit="1" customWidth="1"/>
    <col min="5" max="5" width="10" bestFit="1" customWidth="1"/>
    <col min="6" max="6" width="7.140625" bestFit="1" customWidth="1"/>
    <col min="7" max="7" width="5.5703125" customWidth="1"/>
    <col min="9" max="12" width="10.42578125" customWidth="1"/>
    <col min="13" max="13" width="4.85546875" customWidth="1"/>
    <col min="15" max="15" width="8.85546875" bestFit="1" customWidth="1"/>
    <col min="16" max="16" width="9.42578125" bestFit="1" customWidth="1"/>
    <col min="17" max="17" width="10" bestFit="1" customWidth="1"/>
    <col min="18" max="18" width="8.7109375" customWidth="1"/>
    <col min="19" max="19" width="5.28515625" customWidth="1"/>
  </cols>
  <sheetData>
    <row r="1" spans="2:18" s="355" customFormat="1" x14ac:dyDescent="0.2">
      <c r="B1" s="355" t="s">
        <v>85</v>
      </c>
      <c r="C1" s="355" t="s">
        <v>86</v>
      </c>
      <c r="J1" s="355" t="s">
        <v>85</v>
      </c>
      <c r="K1" s="355" t="s">
        <v>70</v>
      </c>
      <c r="R1" s="355" t="s">
        <v>87</v>
      </c>
    </row>
    <row r="2" spans="2:18" s="2" customFormat="1" ht="15" customHeight="1" x14ac:dyDescent="0.2">
      <c r="B2" s="11"/>
    </row>
    <row r="3" spans="2:18" s="44" customFormat="1" ht="38.25" customHeight="1" x14ac:dyDescent="0.2">
      <c r="B3" s="1069"/>
      <c r="C3" s="1069"/>
      <c r="D3" s="1069"/>
    </row>
    <row r="4" spans="2:18" s="7" customFormat="1" ht="23.25" customHeight="1" x14ac:dyDescent="0.2">
      <c r="B4" s="1185" t="s">
        <v>340</v>
      </c>
      <c r="C4" s="1185"/>
      <c r="D4" s="1185"/>
      <c r="E4" s="1185"/>
      <c r="F4" s="1185"/>
      <c r="G4" s="1185"/>
      <c r="H4" s="1185"/>
      <c r="I4" s="1185"/>
      <c r="J4" s="1185"/>
      <c r="K4" s="1185"/>
      <c r="L4" s="1185"/>
      <c r="M4" s="1185"/>
      <c r="N4" s="1185"/>
      <c r="O4" s="1185"/>
      <c r="P4" s="1185"/>
      <c r="Q4" s="1185"/>
      <c r="R4" s="1185"/>
    </row>
    <row r="5" spans="2:18" s="7" customFormat="1" ht="15.75" customHeight="1" x14ac:dyDescent="0.2">
      <c r="B5" s="1183" t="str">
        <f>porsaad!B6</f>
        <v>Situación a 31 de diciembre de 2022</v>
      </c>
      <c r="C5" s="1183"/>
      <c r="D5" s="1183"/>
      <c r="E5" s="1183"/>
      <c r="F5" s="1183"/>
      <c r="G5" s="1183"/>
      <c r="H5" s="1183"/>
      <c r="I5" s="1183"/>
      <c r="J5" s="1183"/>
      <c r="K5" s="1183"/>
      <c r="L5" s="1183"/>
      <c r="M5" s="1183"/>
      <c r="N5" s="1183"/>
      <c r="O5" s="1183"/>
      <c r="P5" s="1183"/>
      <c r="Q5" s="1183"/>
      <c r="R5" s="1183"/>
    </row>
    <row r="7" spans="2:18" ht="16.5" customHeight="1" x14ac:dyDescent="0.2">
      <c r="B7" s="1186" t="s">
        <v>88</v>
      </c>
      <c r="C7" s="1187"/>
      <c r="D7" s="1187"/>
      <c r="E7" s="1187"/>
      <c r="F7" s="1188"/>
      <c r="G7" s="356"/>
      <c r="H7" s="1186" t="s">
        <v>89</v>
      </c>
      <c r="I7" s="1187"/>
      <c r="J7" s="1187"/>
      <c r="K7" s="1187"/>
      <c r="L7" s="1188"/>
      <c r="M7" s="356"/>
      <c r="N7" s="1186" t="s">
        <v>90</v>
      </c>
      <c r="O7" s="1187"/>
      <c r="P7" s="1187"/>
      <c r="Q7" s="1187"/>
      <c r="R7" s="1188"/>
    </row>
    <row r="8" spans="2:18" ht="16.5" customHeight="1" x14ac:dyDescent="0.2">
      <c r="B8" s="358" t="s">
        <v>91</v>
      </c>
      <c r="C8" s="359" t="s">
        <v>51</v>
      </c>
      <c r="D8" s="359" t="s">
        <v>36</v>
      </c>
      <c r="E8" s="359" t="s">
        <v>35</v>
      </c>
      <c r="F8" s="360" t="s">
        <v>3</v>
      </c>
      <c r="G8" s="356"/>
      <c r="H8" s="358" t="s">
        <v>91</v>
      </c>
      <c r="I8" s="359" t="s">
        <v>51</v>
      </c>
      <c r="J8" s="359" t="s">
        <v>36</v>
      </c>
      <c r="K8" s="359" t="s">
        <v>35</v>
      </c>
      <c r="L8" s="360" t="s">
        <v>3</v>
      </c>
      <c r="M8" s="356"/>
      <c r="N8" s="358" t="s">
        <v>91</v>
      </c>
      <c r="O8" s="359" t="s">
        <v>51</v>
      </c>
      <c r="P8" s="359" t="s">
        <v>36</v>
      </c>
      <c r="Q8" s="359" t="s">
        <v>35</v>
      </c>
      <c r="R8" s="360" t="s">
        <v>3</v>
      </c>
    </row>
    <row r="9" spans="2:18" ht="16.5" customHeight="1" x14ac:dyDescent="0.2">
      <c r="B9" s="398" t="s">
        <v>92</v>
      </c>
      <c r="C9" s="380">
        <v>3.065128271434982E-3</v>
      </c>
      <c r="D9" s="380">
        <v>1.8722696068233825E-3</v>
      </c>
      <c r="E9" s="380">
        <v>1.1078566767334921E-3</v>
      </c>
      <c r="F9" s="381">
        <v>2.2025475098804421E-3</v>
      </c>
      <c r="G9" s="356"/>
      <c r="H9" s="398" t="s">
        <v>92</v>
      </c>
      <c r="I9" s="384">
        <v>5.5668955279272595E-4</v>
      </c>
      <c r="J9" s="384">
        <v>0</v>
      </c>
      <c r="K9" s="384">
        <v>8.5609108809177298E-5</v>
      </c>
      <c r="L9" s="385">
        <v>3.0831643002028397E-4</v>
      </c>
      <c r="M9" s="357"/>
      <c r="N9" s="398" t="s">
        <v>92</v>
      </c>
      <c r="O9" s="384">
        <v>2.5696584978789636E-3</v>
      </c>
      <c r="P9" s="384">
        <v>1.6408731689187767E-3</v>
      </c>
      <c r="Q9" s="384">
        <v>9.5374344301382924E-4</v>
      </c>
      <c r="R9" s="385">
        <v>1.8982842530941512E-3</v>
      </c>
    </row>
    <row r="10" spans="2:18" ht="16.5" customHeight="1" x14ac:dyDescent="0.2">
      <c r="B10" s="399" t="s">
        <v>93</v>
      </c>
      <c r="C10" s="382">
        <v>0.44029084492580567</v>
      </c>
      <c r="D10" s="382">
        <v>1.5490230593205421E-2</v>
      </c>
      <c r="E10" s="382">
        <v>6.4194982775105094E-3</v>
      </c>
      <c r="F10" s="383">
        <v>0.18690011602151671</v>
      </c>
      <c r="G10" s="356"/>
      <c r="H10" s="399" t="s">
        <v>93</v>
      </c>
      <c r="I10" s="382">
        <v>2.0752149440217728E-2</v>
      </c>
      <c r="J10" s="382">
        <v>1.1357183418512209E-4</v>
      </c>
      <c r="K10" s="382">
        <v>0</v>
      </c>
      <c r="L10" s="383">
        <v>1.0920892494929006E-2</v>
      </c>
      <c r="M10" s="357"/>
      <c r="N10" s="399" t="s">
        <v>93</v>
      </c>
      <c r="O10" s="382">
        <v>0.35743278298287912</v>
      </c>
      <c r="P10" s="382">
        <v>1.3589795732327305E-2</v>
      </c>
      <c r="Q10" s="382">
        <v>5.4518037350655378E-3</v>
      </c>
      <c r="R10" s="383">
        <v>0.15863563097770753</v>
      </c>
    </row>
    <row r="11" spans="2:18" ht="16.5" customHeight="1" x14ac:dyDescent="0.2">
      <c r="B11" s="400" t="s">
        <v>94</v>
      </c>
      <c r="C11" s="384">
        <v>9.74224020566022E-2</v>
      </c>
      <c r="D11" s="384">
        <v>5.2887615816677599E-2</v>
      </c>
      <c r="E11" s="384">
        <v>1.4811892006738197E-2</v>
      </c>
      <c r="F11" s="385">
        <v>6.326895276621354E-2</v>
      </c>
      <c r="G11" s="356"/>
      <c r="H11" s="400" t="s">
        <v>94</v>
      </c>
      <c r="I11" s="384">
        <v>9.6925836580689054E-2</v>
      </c>
      <c r="J11" s="384">
        <v>5.1107325383304943E-4</v>
      </c>
      <c r="K11" s="384">
        <v>4.2804554404588647E-4</v>
      </c>
      <c r="L11" s="385">
        <v>5.1083164300202842E-2</v>
      </c>
      <c r="M11" s="357"/>
      <c r="N11" s="400" t="s">
        <v>94</v>
      </c>
      <c r="O11" s="384">
        <v>9.7311319315164652E-2</v>
      </c>
      <c r="P11" s="384">
        <v>4.6414271389202497E-2</v>
      </c>
      <c r="Q11" s="384">
        <v>1.2643544832386035E-2</v>
      </c>
      <c r="R11" s="385">
        <v>6.1304946736070787E-2</v>
      </c>
    </row>
    <row r="12" spans="2:18" ht="16.5" customHeight="1" x14ac:dyDescent="0.2">
      <c r="B12" s="399" t="s">
        <v>95</v>
      </c>
      <c r="C12" s="382">
        <v>0.40380593098517636</v>
      </c>
      <c r="D12" s="382">
        <v>1.5178185658734859E-2</v>
      </c>
      <c r="E12" s="382">
        <v>2.6391270696432094E-2</v>
      </c>
      <c r="F12" s="383">
        <v>0.17598044385985592</v>
      </c>
      <c r="G12" s="356"/>
      <c r="H12" s="399" t="s">
        <v>95</v>
      </c>
      <c r="I12" s="382">
        <v>0.76291210490505346</v>
      </c>
      <c r="J12" s="382">
        <v>9.2561044860874509E-3</v>
      </c>
      <c r="K12" s="382">
        <v>5.9926376166424106E-4</v>
      </c>
      <c r="L12" s="383">
        <v>0.4030507099391481</v>
      </c>
      <c r="M12" s="357"/>
      <c r="N12" s="399" t="s">
        <v>95</v>
      </c>
      <c r="O12" s="382">
        <v>0.47462385937070833</v>
      </c>
      <c r="P12" s="382">
        <v>1.4445293709284959E-2</v>
      </c>
      <c r="Q12" s="382">
        <v>2.2503189885164133E-2</v>
      </c>
      <c r="R12" s="383">
        <v>0.2123943119175275</v>
      </c>
    </row>
    <row r="13" spans="2:18" ht="16.5" customHeight="1" x14ac:dyDescent="0.2">
      <c r="B13" s="400" t="s">
        <v>96</v>
      </c>
      <c r="C13" s="384">
        <v>4.9817841632504051E-2</v>
      </c>
      <c r="D13" s="384">
        <v>0.18545870605367173</v>
      </c>
      <c r="E13" s="384">
        <v>0.14717800069810147</v>
      </c>
      <c r="F13" s="385">
        <v>0.12230963474937491</v>
      </c>
      <c r="G13" s="356"/>
      <c r="H13" s="400" t="s">
        <v>96</v>
      </c>
      <c r="I13" s="384">
        <v>0.10459578153027772</v>
      </c>
      <c r="J13" s="384">
        <v>9.0403180011357179E-2</v>
      </c>
      <c r="K13" s="384">
        <v>3.1675370259395602E-3</v>
      </c>
      <c r="L13" s="385">
        <v>8.1314401622718052E-2</v>
      </c>
      <c r="M13" s="357"/>
      <c r="N13" s="400" t="s">
        <v>96</v>
      </c>
      <c r="O13" s="384">
        <v>6.0621967223120826E-2</v>
      </c>
      <c r="P13" s="384">
        <v>0.1737011507149018</v>
      </c>
      <c r="Q13" s="384">
        <v>0.12546881645594091</v>
      </c>
      <c r="R13" s="385">
        <v>0.11571461678874882</v>
      </c>
    </row>
    <row r="14" spans="2:18" ht="16.5" customHeight="1" x14ac:dyDescent="0.2">
      <c r="B14" s="399" t="s">
        <v>97</v>
      </c>
      <c r="C14" s="382">
        <v>3.9169753344640585E-3</v>
      </c>
      <c r="D14" s="382">
        <v>0.69342785361091996</v>
      </c>
      <c r="E14" s="382">
        <v>2.6588560241603811E-2</v>
      </c>
      <c r="F14" s="383">
        <v>0.27588613760027797</v>
      </c>
      <c r="G14" s="356"/>
      <c r="H14" s="399" t="s">
        <v>97</v>
      </c>
      <c r="I14" s="382">
        <v>1.0515247108307045E-3</v>
      </c>
      <c r="J14" s="382">
        <v>0.7788756388415673</v>
      </c>
      <c r="K14" s="382">
        <v>1.3783066518277544E-2</v>
      </c>
      <c r="L14" s="383">
        <v>0.22573630831643002</v>
      </c>
      <c r="M14" s="357"/>
      <c r="N14" s="399" t="s">
        <v>97</v>
      </c>
      <c r="O14" s="382">
        <v>3.3509323404644917E-3</v>
      </c>
      <c r="P14" s="382">
        <v>0.70390654035215661</v>
      </c>
      <c r="Q14" s="382">
        <v>2.4655556844398047E-2</v>
      </c>
      <c r="R14" s="383">
        <v>0.26780129729110408</v>
      </c>
    </row>
    <row r="15" spans="2:18" ht="16.5" customHeight="1" x14ac:dyDescent="0.2">
      <c r="B15" s="400" t="s">
        <v>98</v>
      </c>
      <c r="C15" s="384">
        <v>6.7691418401417719E-4</v>
      </c>
      <c r="D15" s="384">
        <v>3.2804723880238758E-2</v>
      </c>
      <c r="E15" s="384">
        <v>0.12341219856433916</v>
      </c>
      <c r="F15" s="385">
        <v>3.8221954745404123E-2</v>
      </c>
      <c r="G15" s="356"/>
      <c r="H15" s="400" t="s">
        <v>98</v>
      </c>
      <c r="I15" s="384">
        <v>3.4019917115111028E-4</v>
      </c>
      <c r="J15" s="384">
        <v>8.7223168654173761E-2</v>
      </c>
      <c r="K15" s="384">
        <v>4.6828182518619983E-2</v>
      </c>
      <c r="L15" s="385">
        <v>3.3979716024340773E-2</v>
      </c>
      <c r="M15" s="357"/>
      <c r="N15" s="400" t="s">
        <v>98</v>
      </c>
      <c r="O15" s="384">
        <v>6.1037018951994385E-4</v>
      </c>
      <c r="P15" s="384">
        <v>3.9521201624043698E-2</v>
      </c>
      <c r="Q15" s="384">
        <v>0.11185863975563547</v>
      </c>
      <c r="R15" s="385">
        <v>3.7536032247396697E-2</v>
      </c>
    </row>
    <row r="16" spans="2:18" ht="16.5" customHeight="1" x14ac:dyDescent="0.2">
      <c r="B16" s="399" t="s">
        <v>99</v>
      </c>
      <c r="C16" s="382">
        <v>4.3352930886301236E-4</v>
      </c>
      <c r="D16" s="382">
        <v>8.7212558608439615E-4</v>
      </c>
      <c r="E16" s="382">
        <v>8.8112546097461039E-2</v>
      </c>
      <c r="F16" s="383">
        <v>1.852621651972676E-2</v>
      </c>
      <c r="G16" s="356"/>
      <c r="H16" s="399" t="s">
        <v>99</v>
      </c>
      <c r="I16" s="382">
        <v>2.8143749613410035E-3</v>
      </c>
      <c r="J16" s="382">
        <v>1.192504258943782E-3</v>
      </c>
      <c r="K16" s="382">
        <v>0.1798647376080815</v>
      </c>
      <c r="L16" s="383">
        <v>3.5910750507099388E-2</v>
      </c>
      <c r="M16" s="357"/>
      <c r="N16" s="399" t="s">
        <v>99</v>
      </c>
      <c r="O16" s="382">
        <v>9.0334788048951689E-4</v>
      </c>
      <c r="P16" s="382">
        <v>9.1159620495487596E-4</v>
      </c>
      <c r="Q16" s="382">
        <v>0.10190877572851821</v>
      </c>
      <c r="R16" s="383">
        <v>2.1313383554973427E-2</v>
      </c>
    </row>
    <row r="17" spans="2:18" ht="16.5" customHeight="1" x14ac:dyDescent="0.2">
      <c r="B17" s="400" t="s">
        <v>100</v>
      </c>
      <c r="C17" s="384">
        <v>2.8901953924200826E-4</v>
      </c>
      <c r="D17" s="384">
        <v>5.6808180377974427E-4</v>
      </c>
      <c r="E17" s="384">
        <v>0.53227201675443525</v>
      </c>
      <c r="F17" s="385">
        <v>0.10914088238396297</v>
      </c>
      <c r="G17" s="356"/>
      <c r="H17" s="400" t="s">
        <v>100</v>
      </c>
      <c r="I17" s="384">
        <v>0</v>
      </c>
      <c r="J17" s="384">
        <v>2.8392958546280523E-4</v>
      </c>
      <c r="K17" s="384">
        <v>0.6294837770738807</v>
      </c>
      <c r="L17" s="385">
        <v>0.11939959432048682</v>
      </c>
      <c r="M17" s="357"/>
      <c r="N17" s="400" t="s">
        <v>100</v>
      </c>
      <c r="O17" s="384">
        <v>2.3194067201757866E-4</v>
      </c>
      <c r="P17" s="384">
        <v>5.329331659736198E-4</v>
      </c>
      <c r="Q17" s="384">
        <v>0.54680431504465843</v>
      </c>
      <c r="R17" s="385">
        <v>0.11077230744393031</v>
      </c>
    </row>
    <row r="18" spans="2:18" ht="16.5" customHeight="1" x14ac:dyDescent="0.2">
      <c r="B18" s="401" t="s">
        <v>101</v>
      </c>
      <c r="C18" s="386">
        <v>2.8141376189353432E-4</v>
      </c>
      <c r="D18" s="386">
        <v>1.4402073898641405E-3</v>
      </c>
      <c r="E18" s="386">
        <v>3.3706159986645015E-2</v>
      </c>
      <c r="F18" s="387">
        <v>7.5631138437866445E-3</v>
      </c>
      <c r="G18" s="356"/>
      <c r="H18" s="401" t="s">
        <v>101</v>
      </c>
      <c r="I18" s="382">
        <v>1.005133914764644E-2</v>
      </c>
      <c r="J18" s="382">
        <v>3.2140829074389553E-2</v>
      </c>
      <c r="K18" s="382">
        <v>0.12575978084068146</v>
      </c>
      <c r="L18" s="383">
        <v>3.8296146044624745E-2</v>
      </c>
      <c r="M18" s="357"/>
      <c r="N18" s="401" t="s">
        <v>101</v>
      </c>
      <c r="O18" s="382">
        <v>2.3438215277565844E-3</v>
      </c>
      <c r="P18" s="382">
        <v>5.3363439382358513E-3</v>
      </c>
      <c r="Q18" s="382">
        <v>4.7751614275219428E-2</v>
      </c>
      <c r="R18" s="383">
        <v>1.2629188789446685E-2</v>
      </c>
    </row>
    <row r="19" spans="2:18" ht="16.5" customHeight="1" x14ac:dyDescent="0.2">
      <c r="B19" s="361" t="s">
        <v>3</v>
      </c>
      <c r="C19" s="388">
        <f>SUM(C9:C18)</f>
        <v>1</v>
      </c>
      <c r="D19" s="388">
        <f>SUM(D9:D18)</f>
        <v>1</v>
      </c>
      <c r="E19" s="388">
        <f>SUM(E9:E18)</f>
        <v>1</v>
      </c>
      <c r="F19" s="389">
        <f>SUM(F9:F18)</f>
        <v>1</v>
      </c>
      <c r="G19" s="356"/>
      <c r="H19" s="361" t="s">
        <v>3</v>
      </c>
      <c r="I19" s="388">
        <f>SUM(I9:I18)</f>
        <v>0.99999999999999989</v>
      </c>
      <c r="J19" s="388">
        <f>SUM(J9:J18)</f>
        <v>1</v>
      </c>
      <c r="K19" s="388">
        <f>SUM(K9:K18)</f>
        <v>1</v>
      </c>
      <c r="L19" s="389">
        <f>SUM(L9:L18)</f>
        <v>1</v>
      </c>
      <c r="M19" s="356"/>
      <c r="N19" s="361" t="s">
        <v>3</v>
      </c>
      <c r="O19" s="388">
        <f>SUM(O9:O18)</f>
        <v>1</v>
      </c>
      <c r="P19" s="388">
        <f>SUM(P9:P18)</f>
        <v>1</v>
      </c>
      <c r="Q19" s="388">
        <f>SUM(Q9:Q18)</f>
        <v>1</v>
      </c>
      <c r="R19" s="389">
        <f>SUM(R9:R18)</f>
        <v>0.99999999999999989</v>
      </c>
    </row>
  </sheetData>
  <mergeCells count="6">
    <mergeCell ref="B3:D3"/>
    <mergeCell ref="B4:R4"/>
    <mergeCell ref="B5:R5"/>
    <mergeCell ref="B7:F7"/>
    <mergeCell ref="H7:L7"/>
    <mergeCell ref="N7:R7"/>
  </mergeCells>
  <conditionalFormatting sqref="C9:C18">
    <cfRule type="colorScale" priority="1">
      <colorScale>
        <cfvo type="min"/>
        <cfvo type="max"/>
        <color rgb="FFFCFCFF"/>
        <color rgb="FF63BE7B"/>
      </colorScale>
    </cfRule>
  </conditionalFormatting>
  <conditionalFormatting sqref="D9:D18">
    <cfRule type="colorScale" priority="2">
      <colorScale>
        <cfvo type="min"/>
        <cfvo type="max"/>
        <color rgb="FFFCFCFF"/>
        <color rgb="FF63BE7B"/>
      </colorScale>
    </cfRule>
  </conditionalFormatting>
  <conditionalFormatting sqref="E9:E18">
    <cfRule type="colorScale" priority="3">
      <colorScale>
        <cfvo type="min"/>
        <cfvo type="max"/>
        <color rgb="FFFCFCFF"/>
        <color rgb="FF63BE7B"/>
      </colorScale>
    </cfRule>
  </conditionalFormatting>
  <conditionalFormatting sqref="I9:I18">
    <cfRule type="colorScale" priority="4">
      <colorScale>
        <cfvo type="min"/>
        <cfvo type="max"/>
        <color rgb="FFFCFCFF"/>
        <color rgb="FF63BE7B"/>
      </colorScale>
    </cfRule>
  </conditionalFormatting>
  <conditionalFormatting sqref="J9:J18">
    <cfRule type="colorScale" priority="5">
      <colorScale>
        <cfvo type="min"/>
        <cfvo type="max"/>
        <color rgb="FFFCFCFF"/>
        <color rgb="FF63BE7B"/>
      </colorScale>
    </cfRule>
  </conditionalFormatting>
  <conditionalFormatting sqref="K9:K18">
    <cfRule type="colorScale" priority="6">
      <colorScale>
        <cfvo type="min"/>
        <cfvo type="max"/>
        <color rgb="FFFCFCFF"/>
        <color rgb="FF63BE7B"/>
      </colorScale>
    </cfRule>
  </conditionalFormatting>
  <conditionalFormatting sqref="O9:O18">
    <cfRule type="colorScale" priority="7">
      <colorScale>
        <cfvo type="min"/>
        <cfvo type="max"/>
        <color rgb="FFFCFCFF"/>
        <color rgb="FF63BE7B"/>
      </colorScale>
    </cfRule>
  </conditionalFormatting>
  <conditionalFormatting sqref="P9:P18">
    <cfRule type="colorScale" priority="8">
      <colorScale>
        <cfvo type="min"/>
        <cfvo type="max"/>
        <color rgb="FFFCFCFF"/>
        <color rgb="FF63BE7B"/>
      </colorScale>
    </cfRule>
  </conditionalFormatting>
  <conditionalFormatting sqref="Q9:Q18">
    <cfRule type="colorScale" priority="9">
      <colorScale>
        <cfvo type="min"/>
        <cfvo type="max"/>
        <color rgb="FFFCFCFF"/>
        <color rgb="FF63BE7B"/>
      </colorScale>
    </cfRule>
  </conditionalFormatting>
  <printOptions horizontalCentered="1"/>
  <pageMargins left="0" right="0" top="0.43307086614173229" bottom="0.43307086614173229" header="0" footer="0"/>
  <pageSetup paperSize="9" scale="88"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59</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2" t="s">
        <v>462</v>
      </c>
      <c r="C6" s="1182"/>
      <c r="D6" s="1182"/>
      <c r="E6" s="1182"/>
      <c r="F6" s="1182"/>
      <c r="G6" s="1182"/>
      <c r="H6" s="1182"/>
      <c r="I6" s="1182"/>
      <c r="J6" s="390"/>
      <c r="K6" s="390"/>
      <c r="L6" s="390"/>
      <c r="M6" s="363"/>
      <c r="N6" s="363"/>
      <c r="O6" s="363"/>
      <c r="P6" s="363"/>
      <c r="Q6" s="363"/>
      <c r="R6" s="363"/>
    </row>
    <row r="7" spans="1:18" s="7" customFormat="1" ht="15.75" customHeight="1" x14ac:dyDescent="0.2">
      <c r="A7" s="365"/>
      <c r="B7" s="1183" t="str">
        <f>porsaad!B6</f>
        <v>Situación a 31 de diciembre de 2022</v>
      </c>
      <c r="C7" s="1183"/>
      <c r="D7" s="1183"/>
      <c r="E7" s="1183"/>
      <c r="F7" s="1183"/>
      <c r="G7" s="1183"/>
      <c r="H7" s="1183"/>
      <c r="I7" s="1183"/>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0" t="s">
        <v>15</v>
      </c>
      <c r="C9" s="1192" t="s">
        <v>51</v>
      </c>
      <c r="D9" s="1193"/>
      <c r="E9" s="1192" t="s">
        <v>36</v>
      </c>
      <c r="F9" s="1194"/>
      <c r="G9" s="1193" t="s">
        <v>35</v>
      </c>
      <c r="H9" s="1194"/>
      <c r="I9" s="367"/>
      <c r="J9" s="367"/>
      <c r="K9" s="367"/>
      <c r="L9" s="367"/>
      <c r="M9" s="367"/>
      <c r="N9" s="367"/>
      <c r="O9" s="367"/>
    </row>
    <row r="10" spans="1:18" ht="46.5" customHeight="1" x14ac:dyDescent="0.2">
      <c r="B10" s="1191"/>
      <c r="C10" s="443" t="s">
        <v>139</v>
      </c>
      <c r="D10" s="444" t="s">
        <v>165</v>
      </c>
      <c r="E10" s="443" t="s">
        <v>139</v>
      </c>
      <c r="F10" s="444" t="s">
        <v>165</v>
      </c>
      <c r="G10" s="443" t="s">
        <v>139</v>
      </c>
      <c r="H10" s="445" t="s">
        <v>165</v>
      </c>
      <c r="I10" s="367"/>
      <c r="J10" s="367"/>
      <c r="K10" s="367"/>
      <c r="L10" s="367"/>
      <c r="M10" s="367"/>
      <c r="N10" s="367"/>
      <c r="O10" s="367"/>
    </row>
    <row r="11" spans="1:18" ht="15" customHeight="1" x14ac:dyDescent="0.2">
      <c r="B11" s="368" t="s">
        <v>11</v>
      </c>
      <c r="C11" s="376">
        <v>10.078272342737398</v>
      </c>
      <c r="D11" s="371">
        <v>0.1779979603341324</v>
      </c>
      <c r="E11" s="377">
        <v>40.10587300131462</v>
      </c>
      <c r="F11" s="373">
        <v>0.20670340565694703</v>
      </c>
      <c r="G11" s="377">
        <v>61.747826993950348</v>
      </c>
      <c r="H11" s="373">
        <v>0.25706793541370343</v>
      </c>
      <c r="I11" s="367"/>
      <c r="J11" s="367"/>
      <c r="K11" s="367"/>
      <c r="L11" s="367"/>
      <c r="M11" s="367"/>
      <c r="N11" s="367"/>
      <c r="O11" s="367"/>
    </row>
    <row r="12" spans="1:18" ht="15" customHeight="1" x14ac:dyDescent="0.2">
      <c r="B12" s="369" t="s">
        <v>10</v>
      </c>
      <c r="C12" s="376">
        <v>9.6312540610786233</v>
      </c>
      <c r="D12" s="371">
        <v>0.41417615003676628</v>
      </c>
      <c r="E12" s="378">
        <v>22.802160702228225</v>
      </c>
      <c r="F12" s="374">
        <v>0.27900857212539582</v>
      </c>
      <c r="G12" s="378">
        <v>47</v>
      </c>
      <c r="H12" s="374">
        <v>0.10754779058265516</v>
      </c>
      <c r="I12" s="367"/>
      <c r="J12" s="367"/>
      <c r="K12" s="367"/>
      <c r="L12" s="367"/>
      <c r="M12" s="367"/>
      <c r="N12" s="367"/>
      <c r="O12" s="367"/>
    </row>
    <row r="13" spans="1:18" ht="15" customHeight="1" x14ac:dyDescent="0.2">
      <c r="B13" s="369" t="s">
        <v>40</v>
      </c>
      <c r="C13" s="376">
        <v>20.195437441204138</v>
      </c>
      <c r="D13" s="371">
        <v>6.8133566876144844E-2</v>
      </c>
      <c r="E13" s="378">
        <v>44.564351103931074</v>
      </c>
      <c r="F13" s="374">
        <v>5.3849667677473678E-2</v>
      </c>
      <c r="G13" s="378">
        <v>70.208040201005019</v>
      </c>
      <c r="H13" s="374">
        <v>5.5116147007577089E-2</v>
      </c>
      <c r="I13" s="367"/>
      <c r="J13" s="367"/>
      <c r="K13" s="367"/>
      <c r="L13" s="367"/>
      <c r="M13" s="367"/>
      <c r="N13" s="367"/>
      <c r="O13" s="367"/>
    </row>
    <row r="14" spans="1:18" ht="15" customHeight="1" x14ac:dyDescent="0.2">
      <c r="B14" s="369" t="s">
        <v>41</v>
      </c>
      <c r="C14" s="376">
        <v>18.004761904761907</v>
      </c>
      <c r="D14" s="371">
        <v>0.21008463271712063</v>
      </c>
      <c r="E14" s="378">
        <v>27.619799139167863</v>
      </c>
      <c r="F14" s="374">
        <v>0.39372223715052707</v>
      </c>
      <c r="G14" s="378">
        <v>32.794318181818184</v>
      </c>
      <c r="H14" s="374">
        <v>0.55070479763598645</v>
      </c>
      <c r="I14" s="367"/>
      <c r="J14" s="367"/>
      <c r="K14" s="367"/>
      <c r="L14" s="367"/>
      <c r="M14" s="367"/>
      <c r="N14" s="367"/>
      <c r="O14" s="367"/>
    </row>
    <row r="15" spans="1:18" ht="15" customHeight="1" x14ac:dyDescent="0.2">
      <c r="B15" s="369" t="s">
        <v>9</v>
      </c>
      <c r="C15" s="376">
        <v>20.25186136071887</v>
      </c>
      <c r="D15" s="371">
        <v>0.10286780113391811</v>
      </c>
      <c r="E15" s="378">
        <v>44.130443086325442</v>
      </c>
      <c r="F15" s="374">
        <v>9.2447958249425838E-2</v>
      </c>
      <c r="G15" s="378">
        <v>70.004692632566872</v>
      </c>
      <c r="H15" s="374">
        <v>7.1631350483447043E-2</v>
      </c>
      <c r="I15" s="367"/>
      <c r="J15" s="367"/>
      <c r="K15" s="367"/>
      <c r="L15" s="367"/>
      <c r="M15" s="367"/>
      <c r="N15" s="367"/>
      <c r="O15" s="367"/>
    </row>
    <row r="16" spans="1:18" ht="15" customHeight="1" x14ac:dyDescent="0.2">
      <c r="B16" s="369" t="s">
        <v>8</v>
      </c>
      <c r="C16" s="376">
        <v>22.431465201465201</v>
      </c>
      <c r="D16" s="371">
        <v>0.64068774775772552</v>
      </c>
      <c r="E16" s="378">
        <v>34.482067669172928</v>
      </c>
      <c r="F16" s="374">
        <v>0.37565331630465665</v>
      </c>
      <c r="G16" s="378">
        <v>43.806581196581199</v>
      </c>
      <c r="H16" s="374">
        <v>0.45937859085444516</v>
      </c>
      <c r="I16" s="367"/>
      <c r="J16" s="367"/>
      <c r="K16" s="367"/>
      <c r="L16" s="367"/>
      <c r="M16" s="367"/>
      <c r="N16" s="367"/>
      <c r="O16" s="367"/>
    </row>
    <row r="17" spans="1:15" ht="15" customHeight="1" x14ac:dyDescent="0.2">
      <c r="B17" s="369" t="s">
        <v>7</v>
      </c>
      <c r="C17" s="376">
        <v>21.19746699964324</v>
      </c>
      <c r="D17" s="371">
        <v>0.29863621089647036</v>
      </c>
      <c r="E17" s="378">
        <v>42.906666666666666</v>
      </c>
      <c r="F17" s="374">
        <v>0.26907928039838735</v>
      </c>
      <c r="G17" s="378">
        <v>71.144543828264759</v>
      </c>
      <c r="H17" s="374">
        <v>0.21452884694174146</v>
      </c>
      <c r="I17" s="367"/>
      <c r="J17" s="367"/>
      <c r="K17" s="367"/>
      <c r="L17" s="367"/>
      <c r="M17" s="367"/>
      <c r="N17" s="367"/>
      <c r="O17" s="367"/>
    </row>
    <row r="18" spans="1:15" ht="15" customHeight="1" x14ac:dyDescent="0.2">
      <c r="B18" s="369" t="s">
        <v>43</v>
      </c>
      <c r="C18" s="376">
        <v>17.618526002339678</v>
      </c>
      <c r="D18" s="371">
        <v>0.26264022025138012</v>
      </c>
      <c r="E18" s="378">
        <v>30.689157145936623</v>
      </c>
      <c r="F18" s="374">
        <v>0.44538428961216397</v>
      </c>
      <c r="G18" s="378">
        <v>41.194777699364856</v>
      </c>
      <c r="H18" s="374">
        <v>0.51220501945223196</v>
      </c>
      <c r="I18" s="367"/>
      <c r="J18" s="367"/>
      <c r="K18" s="367"/>
      <c r="L18" s="367"/>
      <c r="M18" s="367"/>
      <c r="N18" s="367"/>
      <c r="O18" s="367"/>
    </row>
    <row r="19" spans="1:15" ht="15" customHeight="1" x14ac:dyDescent="0.2">
      <c r="B19" s="369" t="s">
        <v>44</v>
      </c>
      <c r="C19" s="376">
        <v>16.31920685872171</v>
      </c>
      <c r="D19" s="371">
        <v>0.23577489817638095</v>
      </c>
      <c r="E19" s="378">
        <v>25.554847236259036</v>
      </c>
      <c r="F19" s="374">
        <v>0.49008763643057446</v>
      </c>
      <c r="G19" s="378">
        <v>35.179962192816632</v>
      </c>
      <c r="H19" s="374">
        <v>0.56004369647767849</v>
      </c>
      <c r="I19" s="367"/>
      <c r="J19" s="367"/>
      <c r="K19" s="367"/>
      <c r="L19" s="367"/>
      <c r="M19" s="367"/>
      <c r="N19" s="367"/>
      <c r="O19" s="367"/>
    </row>
    <row r="20" spans="1:15" ht="15" customHeight="1" x14ac:dyDescent="0.2">
      <c r="B20" s="369" t="s">
        <v>6</v>
      </c>
      <c r="C20" s="376">
        <v>20.108946519419284</v>
      </c>
      <c r="D20" s="371">
        <v>8.0540068288324232E-2</v>
      </c>
      <c r="E20" s="378">
        <v>30.950183748468763</v>
      </c>
      <c r="F20" s="374">
        <v>5.9979726079901985E-2</v>
      </c>
      <c r="G20" s="378">
        <v>55.591240875912412</v>
      </c>
      <c r="H20" s="374">
        <v>6.7181632602583016E-2</v>
      </c>
      <c r="I20" s="367"/>
      <c r="J20" s="367"/>
      <c r="K20" s="367"/>
      <c r="L20" s="367"/>
      <c r="M20" s="367"/>
      <c r="N20" s="367"/>
      <c r="O20" s="367"/>
    </row>
    <row r="21" spans="1:15" ht="15" customHeight="1" x14ac:dyDescent="0.2">
      <c r="B21" s="369" t="s">
        <v>5</v>
      </c>
      <c r="C21" s="376">
        <v>19.874504249291785</v>
      </c>
      <c r="D21" s="371">
        <v>9.6231452737460782E-2</v>
      </c>
      <c r="E21" s="378">
        <v>43.702127659574465</v>
      </c>
      <c r="F21" s="374">
        <v>0.15338284952151138</v>
      </c>
      <c r="G21" s="378">
        <v>68.867355982274745</v>
      </c>
      <c r="H21" s="374">
        <v>0.15941955078547762</v>
      </c>
      <c r="I21" s="367"/>
      <c r="J21" s="367"/>
      <c r="K21" s="367"/>
      <c r="L21" s="367"/>
      <c r="M21" s="367"/>
      <c r="N21" s="367"/>
      <c r="O21" s="367"/>
    </row>
    <row r="22" spans="1:15" ht="15" customHeight="1" x14ac:dyDescent="0.2">
      <c r="B22" s="369" t="s">
        <v>38</v>
      </c>
      <c r="C22" s="376">
        <v>19.908602705773003</v>
      </c>
      <c r="D22" s="371">
        <v>7.1434245411280697E-2</v>
      </c>
      <c r="E22" s="378">
        <v>44.281080517313306</v>
      </c>
      <c r="F22" s="374">
        <v>9.2290521129582498E-2</v>
      </c>
      <c r="G22" s="378">
        <v>68.918766578249333</v>
      </c>
      <c r="H22" s="374">
        <v>9.5139566488192648E-2</v>
      </c>
      <c r="I22" s="367"/>
      <c r="J22" s="367"/>
      <c r="K22" s="367"/>
      <c r="L22" s="367"/>
      <c r="M22" s="367"/>
      <c r="N22" s="367"/>
      <c r="O22" s="367"/>
    </row>
    <row r="23" spans="1:15" ht="15" customHeight="1" x14ac:dyDescent="0.2">
      <c r="B23" s="369" t="s">
        <v>45</v>
      </c>
      <c r="C23" s="376">
        <v>19.944710531042329</v>
      </c>
      <c r="D23" s="371">
        <v>5.8264180426282376E-2</v>
      </c>
      <c r="E23" s="378">
        <v>34.878915432132509</v>
      </c>
      <c r="F23" s="374">
        <v>0.3158816996266065</v>
      </c>
      <c r="G23" s="378">
        <v>52.048962256591075</v>
      </c>
      <c r="H23" s="374">
        <v>0.35126228720369823</v>
      </c>
      <c r="I23" s="367"/>
      <c r="J23" s="367"/>
      <c r="K23" s="367"/>
      <c r="L23" s="367"/>
      <c r="M23" s="367"/>
      <c r="N23" s="367"/>
      <c r="O23" s="367"/>
    </row>
    <row r="24" spans="1:15" ht="15" customHeight="1" x14ac:dyDescent="0.2">
      <c r="B24" s="369" t="s">
        <v>46</v>
      </c>
      <c r="C24" s="376">
        <v>17.760416666666668</v>
      </c>
      <c r="D24" s="371">
        <v>0.22765490156021317</v>
      </c>
      <c r="E24" s="378">
        <v>34.598599766627771</v>
      </c>
      <c r="F24" s="374">
        <v>0.29195502725204636</v>
      </c>
      <c r="G24" s="378">
        <v>59.268292682926827</v>
      </c>
      <c r="H24" s="374">
        <v>0.18351770895438477</v>
      </c>
      <c r="I24" s="367"/>
      <c r="J24" s="367"/>
      <c r="K24" s="367"/>
      <c r="L24" s="367"/>
      <c r="M24" s="367"/>
      <c r="N24" s="367"/>
      <c r="O24" s="367"/>
    </row>
    <row r="25" spans="1:15" ht="15" customHeight="1" x14ac:dyDescent="0.2">
      <c r="B25" s="369" t="s">
        <v>47</v>
      </c>
      <c r="C25" s="376">
        <v>59.685204616998952</v>
      </c>
      <c r="D25" s="371">
        <v>0.99733132801661462</v>
      </c>
      <c r="E25" s="378">
        <v>95.588511137162953</v>
      </c>
      <c r="F25" s="374">
        <v>0.65008851251863264</v>
      </c>
      <c r="G25" s="378">
        <v>104.02914389799636</v>
      </c>
      <c r="H25" s="374">
        <v>0.55129045142857513</v>
      </c>
      <c r="I25" s="367"/>
      <c r="J25" s="367"/>
      <c r="K25" s="367"/>
      <c r="L25" s="367"/>
      <c r="M25" s="367"/>
      <c r="N25" s="367"/>
      <c r="O25" s="367"/>
    </row>
    <row r="26" spans="1:15" ht="15" customHeight="1" x14ac:dyDescent="0.2">
      <c r="B26" s="369" t="s">
        <v>48</v>
      </c>
      <c r="C26" s="376">
        <v>20.34197635759141</v>
      </c>
      <c r="D26" s="371">
        <v>0.66642306108057192</v>
      </c>
      <c r="E26" s="378">
        <v>27.50509324009321</v>
      </c>
      <c r="F26" s="374">
        <v>0.63363147981944357</v>
      </c>
      <c r="G26" s="378">
        <v>34.638847457627151</v>
      </c>
      <c r="H26" s="374">
        <v>0.6425654482391342</v>
      </c>
      <c r="I26" s="367"/>
      <c r="J26" s="367"/>
      <c r="K26" s="367"/>
      <c r="L26" s="367"/>
      <c r="M26" s="367"/>
      <c r="N26" s="367"/>
      <c r="O26" s="367"/>
    </row>
    <row r="27" spans="1:15" ht="15" customHeight="1" x14ac:dyDescent="0.2">
      <c r="B27" s="369" t="s">
        <v>49</v>
      </c>
      <c r="C27" s="376">
        <v>17.141765075376899</v>
      </c>
      <c r="D27" s="371">
        <v>0.3229566687104421</v>
      </c>
      <c r="E27" s="378">
        <v>26.390503095975248</v>
      </c>
      <c r="F27" s="374">
        <v>0.47378048417462748</v>
      </c>
      <c r="G27" s="378">
        <v>36.525982658959542</v>
      </c>
      <c r="H27" s="374">
        <v>0.47418652761882119</v>
      </c>
      <c r="I27" s="367"/>
      <c r="J27" s="367"/>
      <c r="K27" s="367"/>
      <c r="L27" s="367"/>
      <c r="M27" s="367"/>
      <c r="N27" s="367"/>
      <c r="O27" s="367"/>
    </row>
    <row r="28" spans="1:15" ht="15" customHeight="1" x14ac:dyDescent="0.2">
      <c r="B28" s="369" t="s">
        <v>4</v>
      </c>
      <c r="C28" s="376">
        <v>20.408577878103838</v>
      </c>
      <c r="D28" s="371">
        <v>0.11145863125985704</v>
      </c>
      <c r="E28" s="378">
        <v>45.014164305949009</v>
      </c>
      <c r="F28" s="374">
        <v>2.8391389746307571E-2</v>
      </c>
      <c r="G28" s="378">
        <v>70.470031545741321</v>
      </c>
      <c r="H28" s="374">
        <v>5.1257430629354214E-2</v>
      </c>
      <c r="I28" s="367"/>
      <c r="J28" s="367"/>
      <c r="K28" s="367"/>
      <c r="L28" s="367"/>
      <c r="M28" s="367"/>
      <c r="N28" s="367"/>
      <c r="O28" s="367"/>
    </row>
    <row r="29" spans="1:15" ht="15" customHeight="1" x14ac:dyDescent="0.2">
      <c r="B29" s="370" t="s">
        <v>3</v>
      </c>
      <c r="C29" s="379">
        <v>16.30228064927692</v>
      </c>
      <c r="D29" s="372">
        <v>0.49683392049796071</v>
      </c>
      <c r="E29" s="379">
        <v>38.000506550157098</v>
      </c>
      <c r="F29" s="375">
        <v>0.33608371560068845</v>
      </c>
      <c r="G29" s="379">
        <v>58.903310774228487</v>
      </c>
      <c r="H29" s="375">
        <v>0.33240595694429526</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4.5" customHeight="1" x14ac:dyDescent="0.2">
      <c r="B32" s="1189" t="s">
        <v>299</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59</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2" t="s">
        <v>461</v>
      </c>
      <c r="C6" s="1182"/>
      <c r="D6" s="1182"/>
      <c r="E6" s="1182"/>
      <c r="F6" s="1182"/>
      <c r="G6" s="1182"/>
      <c r="H6" s="1182"/>
      <c r="I6" s="1182"/>
      <c r="J6" s="390"/>
      <c r="K6" s="390"/>
      <c r="L6" s="390"/>
      <c r="M6" s="363"/>
      <c r="N6" s="363"/>
      <c r="O6" s="363"/>
      <c r="P6" s="363"/>
      <c r="Q6" s="363"/>
      <c r="R6" s="363"/>
    </row>
    <row r="7" spans="1:18" s="7" customFormat="1" ht="15.75" customHeight="1" x14ac:dyDescent="0.2">
      <c r="A7" s="365"/>
      <c r="B7" s="1183" t="str">
        <f>porsaad!B6</f>
        <v>Situación a 31 de diciembre de 2022</v>
      </c>
      <c r="C7" s="1183"/>
      <c r="D7" s="1183"/>
      <c r="E7" s="1183"/>
      <c r="F7" s="1183"/>
      <c r="G7" s="1183"/>
      <c r="H7" s="1183"/>
      <c r="I7" s="1183"/>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0" t="s">
        <v>15</v>
      </c>
      <c r="C9" s="1192" t="s">
        <v>51</v>
      </c>
      <c r="D9" s="1193"/>
      <c r="E9" s="1192" t="s">
        <v>36</v>
      </c>
      <c r="F9" s="1194"/>
      <c r="G9" s="1193" t="s">
        <v>35</v>
      </c>
      <c r="H9" s="1194"/>
      <c r="I9" s="367"/>
      <c r="J9" s="367"/>
      <c r="K9" s="367"/>
      <c r="L9" s="367"/>
      <c r="M9" s="367"/>
      <c r="N9" s="367"/>
      <c r="O9" s="367"/>
    </row>
    <row r="10" spans="1:18" ht="46.5" customHeight="1" x14ac:dyDescent="0.2">
      <c r="B10" s="1191"/>
      <c r="C10" s="443" t="s">
        <v>139</v>
      </c>
      <c r="D10" s="444" t="s">
        <v>165</v>
      </c>
      <c r="E10" s="443" t="s">
        <v>139</v>
      </c>
      <c r="F10" s="444" t="s">
        <v>165</v>
      </c>
      <c r="G10" s="443" t="s">
        <v>139</v>
      </c>
      <c r="H10" s="445" t="s">
        <v>165</v>
      </c>
      <c r="I10" s="367"/>
      <c r="J10" s="367"/>
      <c r="K10" s="367"/>
      <c r="L10" s="367"/>
      <c r="M10" s="367"/>
      <c r="N10" s="367"/>
      <c r="O10" s="367"/>
    </row>
    <row r="11" spans="1:18" ht="15" customHeight="1" x14ac:dyDescent="0.2">
      <c r="B11" s="368" t="s">
        <v>11</v>
      </c>
      <c r="C11" s="376">
        <v>10.078272342737398</v>
      </c>
      <c r="D11" s="371">
        <v>0.1779979603341324</v>
      </c>
      <c r="E11" s="377">
        <v>40.10587300131462</v>
      </c>
      <c r="F11" s="373">
        <v>0.20670340565694703</v>
      </c>
      <c r="G11" s="377">
        <v>61.747826993950348</v>
      </c>
      <c r="H11" s="373">
        <v>0.25706793541370343</v>
      </c>
      <c r="I11" s="367"/>
      <c r="J11" s="367"/>
      <c r="K11" s="367"/>
      <c r="L11" s="367"/>
      <c r="M11" s="367"/>
      <c r="N11" s="367"/>
      <c r="O11" s="367"/>
    </row>
    <row r="12" spans="1:18" ht="15" customHeight="1" x14ac:dyDescent="0.2">
      <c r="B12" s="369" t="s">
        <v>10</v>
      </c>
      <c r="C12" s="376">
        <v>9.6227642276422767</v>
      </c>
      <c r="D12" s="371">
        <v>0.41284172573703387</v>
      </c>
      <c r="E12" s="378">
        <v>22.793640054127199</v>
      </c>
      <c r="F12" s="374">
        <v>0.27811768125189051</v>
      </c>
      <c r="G12" s="378">
        <v>47.056661562021439</v>
      </c>
      <c r="H12" s="374">
        <v>0.10331637027094394</v>
      </c>
      <c r="I12" s="367"/>
      <c r="J12" s="367"/>
      <c r="K12" s="367"/>
      <c r="L12" s="367"/>
      <c r="M12" s="367"/>
      <c r="N12" s="367"/>
      <c r="O12" s="367"/>
    </row>
    <row r="13" spans="1:18" ht="15" customHeight="1" x14ac:dyDescent="0.2">
      <c r="B13" s="369" t="s">
        <v>40</v>
      </c>
      <c r="C13" s="376">
        <v>20.194204980842912</v>
      </c>
      <c r="D13" s="371">
        <v>6.7916706477429284E-2</v>
      </c>
      <c r="E13" s="378">
        <v>44.560354374307863</v>
      </c>
      <c r="F13" s="374">
        <v>5.4426707326304044E-2</v>
      </c>
      <c r="G13" s="378">
        <v>70.2</v>
      </c>
      <c r="H13" s="374">
        <v>5.6107077526016458E-2</v>
      </c>
      <c r="I13" s="367"/>
      <c r="J13" s="367"/>
      <c r="K13" s="367"/>
      <c r="L13" s="367"/>
      <c r="M13" s="367"/>
      <c r="N13" s="367"/>
      <c r="O13" s="367"/>
    </row>
    <row r="14" spans="1:18" ht="15" customHeight="1" x14ac:dyDescent="0.2">
      <c r="B14" s="369" t="s">
        <v>41</v>
      </c>
      <c r="C14" s="376">
        <v>18.004761904761907</v>
      </c>
      <c r="D14" s="371">
        <v>0.21008463271712063</v>
      </c>
      <c r="E14" s="378">
        <v>27.619799139167863</v>
      </c>
      <c r="F14" s="374">
        <v>0.39372223715052707</v>
      </c>
      <c r="G14" s="378">
        <v>32.794318181818184</v>
      </c>
      <c r="H14" s="374">
        <v>0.55070479763598645</v>
      </c>
      <c r="I14" s="367"/>
      <c r="J14" s="367"/>
      <c r="K14" s="367"/>
      <c r="L14" s="367"/>
      <c r="M14" s="367"/>
      <c r="N14" s="367"/>
      <c r="O14" s="367"/>
    </row>
    <row r="15" spans="1:18" ht="15" customHeight="1" x14ac:dyDescent="0.2">
      <c r="B15" s="369" t="s">
        <v>9</v>
      </c>
      <c r="C15" s="376">
        <v>18.018633540372672</v>
      </c>
      <c r="D15" s="371">
        <v>0.26012216929598692</v>
      </c>
      <c r="E15" s="378">
        <v>33.714285714285715</v>
      </c>
      <c r="F15" s="374">
        <v>0.33849668498446989</v>
      </c>
      <c r="G15" s="378">
        <v>63.25925925925926</v>
      </c>
      <c r="H15" s="374">
        <v>0.17103514306011836</v>
      </c>
      <c r="I15" s="367"/>
      <c r="J15" s="367"/>
      <c r="K15" s="367"/>
      <c r="L15" s="367"/>
      <c r="M15" s="367"/>
      <c r="N15" s="367"/>
      <c r="O15" s="367"/>
    </row>
    <row r="16" spans="1:18" ht="15" customHeight="1" x14ac:dyDescent="0.2">
      <c r="B16" s="369" t="s">
        <v>8</v>
      </c>
      <c r="C16" s="376">
        <v>22.431465201465201</v>
      </c>
      <c r="D16" s="371">
        <v>0.64068774775772552</v>
      </c>
      <c r="E16" s="378">
        <v>34.482067669172928</v>
      </c>
      <c r="F16" s="374">
        <v>0.37565331630465665</v>
      </c>
      <c r="G16" s="378">
        <v>43.806581196581199</v>
      </c>
      <c r="H16" s="374">
        <v>0.45937859085444516</v>
      </c>
      <c r="I16" s="367"/>
      <c r="J16" s="367"/>
      <c r="K16" s="367"/>
      <c r="L16" s="367"/>
      <c r="M16" s="367"/>
      <c r="N16" s="367"/>
      <c r="O16" s="367"/>
    </row>
    <row r="17" spans="1:15" ht="15" customHeight="1" x14ac:dyDescent="0.2">
      <c r="B17" s="369" t="s">
        <v>7</v>
      </c>
      <c r="C17" s="376">
        <v>20.469473283169826</v>
      </c>
      <c r="D17" s="371">
        <v>0.32109175692976583</v>
      </c>
      <c r="E17" s="378">
        <v>41.979812140754241</v>
      </c>
      <c r="F17" s="374">
        <v>0.28681519784979692</v>
      </c>
      <c r="G17" s="378">
        <v>70.150736278447127</v>
      </c>
      <c r="H17" s="374">
        <v>0.22572917216939425</v>
      </c>
      <c r="I17" s="367"/>
      <c r="J17" s="367"/>
      <c r="K17" s="367"/>
      <c r="L17" s="367"/>
      <c r="M17" s="367"/>
      <c r="N17" s="367"/>
      <c r="O17" s="367"/>
    </row>
    <row r="18" spans="1:15" ht="15" customHeight="1" x14ac:dyDescent="0.2">
      <c r="B18" s="369" t="s">
        <v>43</v>
      </c>
      <c r="C18" s="376">
        <v>17.550373758786122</v>
      </c>
      <c r="D18" s="371">
        <v>0.26737575894419224</v>
      </c>
      <c r="E18" s="378">
        <v>30.425465142344766</v>
      </c>
      <c r="F18" s="374">
        <v>0.45072347541865176</v>
      </c>
      <c r="G18" s="378">
        <v>40.444361741719391</v>
      </c>
      <c r="H18" s="374">
        <v>0.51783984656799886</v>
      </c>
      <c r="I18" s="367"/>
      <c r="J18" s="367"/>
      <c r="K18" s="367"/>
      <c r="L18" s="367"/>
      <c r="M18" s="367"/>
      <c r="N18" s="367"/>
      <c r="O18" s="367"/>
    </row>
    <row r="19" spans="1:15" ht="15" customHeight="1" x14ac:dyDescent="0.2">
      <c r="B19" s="369" t="s">
        <v>44</v>
      </c>
      <c r="C19" s="376">
        <v>16.523918911158329</v>
      </c>
      <c r="D19" s="371">
        <v>0.24230577415273558</v>
      </c>
      <c r="E19" s="378">
        <v>24.162423673085957</v>
      </c>
      <c r="F19" s="374">
        <v>0.52117958684259902</v>
      </c>
      <c r="G19" s="378">
        <v>31.154266958424508</v>
      </c>
      <c r="H19" s="374">
        <v>0.57098832985181358</v>
      </c>
      <c r="I19" s="367"/>
      <c r="J19" s="367"/>
      <c r="K19" s="367"/>
      <c r="L19" s="367"/>
      <c r="M19" s="367"/>
      <c r="N19" s="367"/>
      <c r="O19" s="367"/>
    </row>
    <row r="20" spans="1:15" ht="15" customHeight="1" x14ac:dyDescent="0.2">
      <c r="B20" s="369" t="s">
        <v>6</v>
      </c>
      <c r="C20" s="376">
        <v>20.069777777777777</v>
      </c>
      <c r="D20" s="371">
        <v>6.1659089896277663E-2</v>
      </c>
      <c r="E20" s="378">
        <v>30.872138910812943</v>
      </c>
      <c r="F20" s="374">
        <v>5.2195757627285198E-2</v>
      </c>
      <c r="G20" s="378">
        <v>55.119133574007222</v>
      </c>
      <c r="H20" s="374">
        <v>9.2070952162741318E-2</v>
      </c>
      <c r="I20" s="367"/>
      <c r="J20" s="367"/>
      <c r="K20" s="367"/>
      <c r="L20" s="367"/>
      <c r="M20" s="367"/>
      <c r="N20" s="367"/>
      <c r="O20" s="367"/>
    </row>
    <row r="21" spans="1:15" ht="15" customHeight="1" x14ac:dyDescent="0.2">
      <c r="B21" s="369" t="s">
        <v>5</v>
      </c>
      <c r="C21" s="376">
        <v>20.122489959839356</v>
      </c>
      <c r="D21" s="371">
        <v>0.23883727321321613</v>
      </c>
      <c r="E21" s="378">
        <v>44.288888888888891</v>
      </c>
      <c r="F21" s="374">
        <v>0.32941058815269975</v>
      </c>
      <c r="G21" s="378">
        <v>75.146067415730343</v>
      </c>
      <c r="H21" s="374">
        <v>0.44007920571825565</v>
      </c>
      <c r="I21" s="367"/>
      <c r="J21" s="367"/>
      <c r="K21" s="367"/>
      <c r="L21" s="367"/>
      <c r="M21" s="367"/>
      <c r="N21" s="367"/>
      <c r="O21" s="367"/>
    </row>
    <row r="22" spans="1:15" ht="15" customHeight="1" x14ac:dyDescent="0.2">
      <c r="B22" s="369" t="s">
        <v>38</v>
      </c>
      <c r="C22" s="376">
        <v>19.892164555543101</v>
      </c>
      <c r="D22" s="371">
        <v>7.4084217824093218E-2</v>
      </c>
      <c r="E22" s="378">
        <v>44.268802995264842</v>
      </c>
      <c r="F22" s="374">
        <v>9.1776074002631589E-2</v>
      </c>
      <c r="G22" s="378">
        <v>68.911402600391213</v>
      </c>
      <c r="H22" s="374">
        <v>9.6222118214763591E-2</v>
      </c>
      <c r="I22" s="367"/>
      <c r="J22" s="367"/>
      <c r="K22" s="367"/>
      <c r="L22" s="367"/>
      <c r="M22" s="367"/>
      <c r="N22" s="367"/>
      <c r="O22" s="367"/>
    </row>
    <row r="23" spans="1:15" ht="15" customHeight="1" x14ac:dyDescent="0.2">
      <c r="B23" s="369" t="s">
        <v>45</v>
      </c>
      <c r="C23" s="376">
        <v>19.939267515923568</v>
      </c>
      <c r="D23" s="371">
        <v>5.9702685484850318E-2</v>
      </c>
      <c r="E23" s="378">
        <v>34.468757113589803</v>
      </c>
      <c r="F23" s="374">
        <v>0.32039863125493889</v>
      </c>
      <c r="G23" s="378">
        <v>50.413410263134892</v>
      </c>
      <c r="H23" s="374">
        <v>0.36157846651085229</v>
      </c>
      <c r="I23" s="367"/>
      <c r="J23" s="367"/>
      <c r="K23" s="367"/>
      <c r="L23" s="367"/>
      <c r="M23" s="367"/>
      <c r="N23" s="367"/>
      <c r="O23" s="367"/>
    </row>
    <row r="24" spans="1:15" ht="15" customHeight="1" x14ac:dyDescent="0.2">
      <c r="B24" s="369" t="s">
        <v>46</v>
      </c>
      <c r="C24" s="376">
        <v>17.737103791174643</v>
      </c>
      <c r="D24" s="371">
        <v>0.22898575921662043</v>
      </c>
      <c r="E24" s="378">
        <v>34.61664712778429</v>
      </c>
      <c r="F24" s="374">
        <v>0.2918126599885657</v>
      </c>
      <c r="G24" s="378">
        <v>59.206896551724135</v>
      </c>
      <c r="H24" s="374">
        <v>0.18402090316403574</v>
      </c>
      <c r="I24" s="367"/>
      <c r="J24" s="367"/>
      <c r="K24" s="367"/>
      <c r="L24" s="367"/>
      <c r="M24" s="367"/>
      <c r="N24" s="367"/>
      <c r="O24" s="367"/>
    </row>
    <row r="25" spans="1:15" ht="15" customHeight="1" x14ac:dyDescent="0.2">
      <c r="B25" s="369" t="s">
        <v>47</v>
      </c>
      <c r="C25" s="376">
        <v>14.961748633879781</v>
      </c>
      <c r="D25" s="371">
        <v>0.5981377809025713</v>
      </c>
      <c r="E25" s="378">
        <v>18.287234042553191</v>
      </c>
      <c r="F25" s="374">
        <v>0.62240315203657792</v>
      </c>
      <c r="G25" s="378">
        <v>22.666666666666668</v>
      </c>
      <c r="H25" s="374">
        <v>0.51313385383596122</v>
      </c>
      <c r="I25" s="367"/>
      <c r="J25" s="367"/>
      <c r="K25" s="367"/>
      <c r="L25" s="367"/>
      <c r="M25" s="367"/>
      <c r="N25" s="367"/>
      <c r="O25" s="367"/>
    </row>
    <row r="26" spans="1:15" ht="15" customHeight="1" x14ac:dyDescent="0.2">
      <c r="B26" s="369" t="s">
        <v>48</v>
      </c>
      <c r="C26" s="376">
        <v>20.34197635759141</v>
      </c>
      <c r="D26" s="371">
        <v>0.66642306108057192</v>
      </c>
      <c r="E26" s="378">
        <v>27.50509324009321</v>
      </c>
      <c r="F26" s="374">
        <v>0.63363147981944357</v>
      </c>
      <c r="G26" s="378">
        <v>34.638847457627151</v>
      </c>
      <c r="H26" s="374">
        <v>0.6425654482391342</v>
      </c>
      <c r="I26" s="367"/>
      <c r="J26" s="367"/>
      <c r="K26" s="367"/>
      <c r="L26" s="367"/>
      <c r="M26" s="367"/>
      <c r="N26" s="367"/>
      <c r="O26" s="367"/>
    </row>
    <row r="27" spans="1:15" ht="15" customHeight="1" x14ac:dyDescent="0.2">
      <c r="B27" s="369" t="s">
        <v>49</v>
      </c>
      <c r="C27" s="376">
        <v>17.141765075376899</v>
      </c>
      <c r="D27" s="371">
        <v>0.3229566687104421</v>
      </c>
      <c r="E27" s="378">
        <v>26.390503095975248</v>
      </c>
      <c r="F27" s="374">
        <v>0.47378048417462748</v>
      </c>
      <c r="G27" s="378">
        <v>36.525982658959542</v>
      </c>
      <c r="H27" s="374">
        <v>0.47418652761882119</v>
      </c>
      <c r="I27" s="367"/>
      <c r="J27" s="367"/>
      <c r="K27" s="367"/>
      <c r="L27" s="367"/>
      <c r="M27" s="367"/>
      <c r="N27" s="367"/>
      <c r="O27" s="367"/>
    </row>
    <row r="28" spans="1:15" ht="15" customHeight="1" x14ac:dyDescent="0.2">
      <c r="B28" s="369" t="s">
        <v>4</v>
      </c>
      <c r="C28" s="376">
        <v>20.409502262443439</v>
      </c>
      <c r="D28" s="371">
        <v>0.11157579464345287</v>
      </c>
      <c r="E28" s="378">
        <v>45.014164305949009</v>
      </c>
      <c r="F28" s="374">
        <v>2.8391389746307571E-2</v>
      </c>
      <c r="G28" s="378">
        <v>70.470031545741321</v>
      </c>
      <c r="H28" s="374">
        <v>5.1257430629354214E-2</v>
      </c>
      <c r="I28" s="367"/>
      <c r="J28" s="367"/>
      <c r="K28" s="367"/>
      <c r="L28" s="367"/>
      <c r="M28" s="367"/>
      <c r="N28" s="367"/>
      <c r="O28" s="367"/>
    </row>
    <row r="29" spans="1:15" ht="15" customHeight="1" x14ac:dyDescent="0.2">
      <c r="B29" s="370" t="s">
        <v>3</v>
      </c>
      <c r="C29" s="379">
        <v>15.19150206496851</v>
      </c>
      <c r="D29" s="372">
        <v>0.39061741341364692</v>
      </c>
      <c r="E29" s="379">
        <v>37.306706005664857</v>
      </c>
      <c r="F29" s="375">
        <v>0.30143871148255813</v>
      </c>
      <c r="G29" s="379">
        <v>57.072745663424143</v>
      </c>
      <c r="H29" s="375">
        <v>0.34078084837876488</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89" t="s">
        <v>299</v>
      </c>
      <c r="C32" s="1189"/>
      <c r="D32" s="1189"/>
      <c r="E32" s="1189"/>
      <c r="F32" s="1189"/>
      <c r="G32" s="1189"/>
      <c r="H32" s="1189"/>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2" t="s">
        <v>460</v>
      </c>
      <c r="C6" s="1182"/>
      <c r="D6" s="1182"/>
      <c r="E6" s="1182"/>
      <c r="F6" s="1182"/>
      <c r="G6" s="1182"/>
      <c r="H6" s="1182"/>
      <c r="I6" s="1182"/>
      <c r="J6" s="390"/>
      <c r="K6" s="390"/>
      <c r="L6" s="390"/>
      <c r="M6" s="363"/>
      <c r="N6" s="363"/>
      <c r="O6" s="363"/>
      <c r="P6" s="363"/>
      <c r="Q6" s="363"/>
      <c r="R6" s="363"/>
    </row>
    <row r="7" spans="1:18" s="7" customFormat="1" ht="15.75" customHeight="1" x14ac:dyDescent="0.2">
      <c r="A7" s="365"/>
      <c r="B7" s="1183" t="str">
        <f>porsaad!B6</f>
        <v>Situación a 31 de diciembre de 2022</v>
      </c>
      <c r="C7" s="1183"/>
      <c r="D7" s="1183"/>
      <c r="E7" s="1183"/>
      <c r="F7" s="1183"/>
      <c r="G7" s="1183"/>
      <c r="H7" s="1183"/>
      <c r="I7" s="1183"/>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0" t="s">
        <v>15</v>
      </c>
      <c r="C9" s="1192" t="s">
        <v>51</v>
      </c>
      <c r="D9" s="1193"/>
      <c r="E9" s="1192" t="s">
        <v>36</v>
      </c>
      <c r="F9" s="1194"/>
      <c r="G9" s="1193" t="s">
        <v>35</v>
      </c>
      <c r="H9" s="1194"/>
      <c r="I9" s="367"/>
      <c r="J9" s="367"/>
      <c r="K9" s="367"/>
      <c r="L9" s="367"/>
      <c r="M9" s="367"/>
      <c r="N9" s="367"/>
      <c r="O9" s="367"/>
    </row>
    <row r="10" spans="1:18" ht="46.5" customHeight="1" x14ac:dyDescent="0.2">
      <c r="B10" s="1191"/>
      <c r="C10" s="443" t="s">
        <v>139</v>
      </c>
      <c r="D10" s="444" t="s">
        <v>165</v>
      </c>
      <c r="E10" s="443" t="s">
        <v>139</v>
      </c>
      <c r="F10" s="444" t="s">
        <v>165</v>
      </c>
      <c r="G10" s="443" t="s">
        <v>139</v>
      </c>
      <c r="H10" s="445" t="s">
        <v>165</v>
      </c>
      <c r="I10" s="367"/>
      <c r="J10" s="367"/>
      <c r="K10" s="367"/>
      <c r="L10" s="367"/>
      <c r="M10" s="367"/>
      <c r="N10" s="367"/>
      <c r="O10" s="367"/>
    </row>
    <row r="11" spans="1:18" ht="15" customHeight="1" x14ac:dyDescent="0.2">
      <c r="B11" s="368" t="s">
        <v>11</v>
      </c>
      <c r="C11" s="376" t="s">
        <v>376</v>
      </c>
      <c r="D11" s="371" t="s">
        <v>376</v>
      </c>
      <c r="E11" s="377" t="s">
        <v>376</v>
      </c>
      <c r="F11" s="373" t="s">
        <v>376</v>
      </c>
      <c r="G11" s="377" t="s">
        <v>376</v>
      </c>
      <c r="H11" s="373" t="s">
        <v>376</v>
      </c>
      <c r="I11" s="367"/>
      <c r="J11" s="367"/>
      <c r="K11" s="367"/>
      <c r="L11" s="367"/>
      <c r="M11" s="367"/>
      <c r="N11" s="367"/>
      <c r="O11" s="367"/>
    </row>
    <row r="12" spans="1:18" ht="15" customHeight="1" x14ac:dyDescent="0.2">
      <c r="B12" s="369" t="s">
        <v>10</v>
      </c>
      <c r="C12" s="376">
        <v>18.333333333333332</v>
      </c>
      <c r="D12" s="371">
        <v>0.57294368205777202</v>
      </c>
      <c r="E12" s="378">
        <v>27</v>
      </c>
      <c r="F12" s="374">
        <v>0.58208272761117452</v>
      </c>
      <c r="G12" s="378">
        <v>28.5</v>
      </c>
      <c r="H12" s="374">
        <v>0.86837674882558469</v>
      </c>
      <c r="I12" s="367"/>
      <c r="J12" s="367"/>
      <c r="K12" s="367"/>
      <c r="L12" s="367"/>
      <c r="M12" s="367"/>
      <c r="N12" s="367"/>
      <c r="O12" s="367"/>
    </row>
    <row r="13" spans="1:18" ht="15" customHeight="1" x14ac:dyDescent="0.2">
      <c r="B13" s="369" t="s">
        <v>40</v>
      </c>
      <c r="C13" s="376">
        <v>20.263157894736842</v>
      </c>
      <c r="D13" s="371">
        <v>7.9521818204017602E-2</v>
      </c>
      <c r="E13" s="378">
        <v>44.705882352941174</v>
      </c>
      <c r="F13" s="374">
        <v>2.657764457463592E-2</v>
      </c>
      <c r="G13" s="378">
        <v>70.333333333333329</v>
      </c>
      <c r="H13" s="374">
        <v>3.6710742618078877E-2</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v>20.348152115693626</v>
      </c>
      <c r="D15" s="371">
        <v>9.0099615977113495E-2</v>
      </c>
      <c r="E15" s="378">
        <v>44.657102728731942</v>
      </c>
      <c r="F15" s="374">
        <v>5.0992643787329824E-2</v>
      </c>
      <c r="G15" s="378">
        <v>70.559674961909593</v>
      </c>
      <c r="H15" s="374">
        <v>5.2236360483699291E-2</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22.407026428232314</v>
      </c>
      <c r="D17" s="371">
        <v>0.25458721899127157</v>
      </c>
      <c r="E17" s="378">
        <v>45.116310160427808</v>
      </c>
      <c r="F17" s="374">
        <v>0.2200456408801382</v>
      </c>
      <c r="G17" s="378">
        <v>73.145552560646905</v>
      </c>
      <c r="H17" s="374">
        <v>0.18905004479734949</v>
      </c>
      <c r="I17" s="367"/>
      <c r="J17" s="367"/>
      <c r="K17" s="367"/>
      <c r="L17" s="367"/>
      <c r="M17" s="367"/>
      <c r="N17" s="367"/>
      <c r="O17" s="367"/>
    </row>
    <row r="18" spans="1:15" ht="15" customHeight="1" x14ac:dyDescent="0.2">
      <c r="B18" s="369" t="s">
        <v>43</v>
      </c>
      <c r="C18" s="376">
        <v>19.006818181818183</v>
      </c>
      <c r="D18" s="371">
        <v>0.13947117637892248</v>
      </c>
      <c r="E18" s="378">
        <v>37.297752808988761</v>
      </c>
      <c r="F18" s="374">
        <v>0.28267701012797247</v>
      </c>
      <c r="G18" s="378">
        <v>54.911564625850339</v>
      </c>
      <c r="H18" s="374">
        <v>0.35005700699575293</v>
      </c>
      <c r="I18" s="367"/>
      <c r="J18" s="367"/>
      <c r="K18" s="367"/>
      <c r="L18" s="367"/>
      <c r="M18" s="367"/>
      <c r="N18" s="367"/>
      <c r="O18" s="367"/>
    </row>
    <row r="19" spans="1:15" ht="15" customHeight="1" x14ac:dyDescent="0.2">
      <c r="B19" s="369" t="s">
        <v>44</v>
      </c>
      <c r="C19" s="376">
        <v>15.823978883023061</v>
      </c>
      <c r="D19" s="371">
        <v>0.21424133554677077</v>
      </c>
      <c r="E19" s="378">
        <v>32.237601442741209</v>
      </c>
      <c r="F19" s="374">
        <v>0.30175815806628054</v>
      </c>
      <c r="G19" s="378">
        <v>60.731944444444444</v>
      </c>
      <c r="H19" s="374">
        <v>0.15428856371164434</v>
      </c>
      <c r="I19" s="367"/>
      <c r="J19" s="367"/>
      <c r="K19" s="367"/>
      <c r="L19" s="367"/>
      <c r="M19" s="367"/>
      <c r="N19" s="367"/>
      <c r="O19" s="367"/>
    </row>
    <row r="20" spans="1:15" ht="15" customHeight="1" x14ac:dyDescent="0.2">
      <c r="B20" s="369" t="s">
        <v>6</v>
      </c>
      <c r="C20" s="376">
        <v>20.12411774832157</v>
      </c>
      <c r="D20" s="371">
        <v>8.6716793184821339E-2</v>
      </c>
      <c r="E20" s="378">
        <v>30.977416689617186</v>
      </c>
      <c r="F20" s="374">
        <v>6.2434086474289691E-2</v>
      </c>
      <c r="G20" s="378">
        <v>55.728033472803347</v>
      </c>
      <c r="H20" s="374">
        <v>5.8022970084295043E-2</v>
      </c>
      <c r="I20" s="367"/>
      <c r="J20" s="367"/>
      <c r="K20" s="367"/>
      <c r="L20" s="367"/>
      <c r="M20" s="367"/>
      <c r="N20" s="367"/>
      <c r="O20" s="367"/>
    </row>
    <row r="21" spans="1:15" ht="15" customHeight="1" x14ac:dyDescent="0.2">
      <c r="B21" s="369" t="s">
        <v>5</v>
      </c>
      <c r="C21" s="376">
        <v>19.855684242608962</v>
      </c>
      <c r="D21" s="371">
        <v>7.4374599908034314E-2</v>
      </c>
      <c r="E21" s="378">
        <v>43.664780763790667</v>
      </c>
      <c r="F21" s="374">
        <v>0.13406646639839873</v>
      </c>
      <c r="G21" s="378">
        <v>68.518864982850019</v>
      </c>
      <c r="H21" s="374">
        <v>0.11724525133091315</v>
      </c>
      <c r="I21" s="367"/>
      <c r="J21" s="367"/>
      <c r="K21" s="367"/>
      <c r="L21" s="367"/>
      <c r="M21" s="367"/>
      <c r="N21" s="367"/>
      <c r="O21" s="367"/>
    </row>
    <row r="22" spans="1:15" ht="15" customHeight="1" x14ac:dyDescent="0.2">
      <c r="B22" s="369" t="s">
        <v>38</v>
      </c>
      <c r="C22" s="376">
        <v>20.101049868766403</v>
      </c>
      <c r="D22" s="371">
        <v>2.4142439372016388E-2</v>
      </c>
      <c r="E22" s="378">
        <v>44.500986193293883</v>
      </c>
      <c r="F22" s="374">
        <v>0.10094479190051797</v>
      </c>
      <c r="G22" s="378">
        <v>69.098039215686271</v>
      </c>
      <c r="H22" s="374">
        <v>6.3563935951156988E-2</v>
      </c>
      <c r="I22" s="367"/>
      <c r="J22" s="367"/>
      <c r="K22" s="367"/>
      <c r="L22" s="367"/>
      <c r="M22" s="367"/>
      <c r="N22" s="367"/>
      <c r="O22" s="367"/>
    </row>
    <row r="23" spans="1:15" ht="15" customHeight="1" x14ac:dyDescent="0.2">
      <c r="B23" s="369" t="s">
        <v>45</v>
      </c>
      <c r="C23" s="376">
        <v>20.029910269192424</v>
      </c>
      <c r="D23" s="371">
        <v>2.727704350404795E-2</v>
      </c>
      <c r="E23" s="378">
        <v>44.875173370319004</v>
      </c>
      <c r="F23" s="374">
        <v>4.0589563484877147E-2</v>
      </c>
      <c r="G23" s="378">
        <v>70.038461538461533</v>
      </c>
      <c r="H23" s="374">
        <v>2.5051065052719975E-2</v>
      </c>
      <c r="I23" s="367"/>
      <c r="J23" s="367"/>
      <c r="K23" s="367"/>
      <c r="L23" s="367"/>
      <c r="M23" s="367"/>
      <c r="N23" s="367"/>
      <c r="O23" s="367"/>
    </row>
    <row r="24" spans="1:15" ht="15" customHeight="1" x14ac:dyDescent="0.2">
      <c r="B24" s="369" t="s">
        <v>46</v>
      </c>
      <c r="C24" s="376">
        <v>19.391304347826086</v>
      </c>
      <c r="D24" s="371">
        <v>9.5519618514261023E-2</v>
      </c>
      <c r="E24" s="378">
        <v>30.75</v>
      </c>
      <c r="F24" s="374">
        <v>0.3476025744135276</v>
      </c>
      <c r="G24" s="378">
        <v>65.5</v>
      </c>
      <c r="H24" s="374">
        <v>0.10902944165714275</v>
      </c>
      <c r="I24" s="367"/>
      <c r="J24" s="367"/>
      <c r="K24" s="367"/>
      <c r="L24" s="367"/>
      <c r="M24" s="367"/>
      <c r="N24" s="367"/>
      <c r="O24" s="367"/>
    </row>
    <row r="25" spans="1:15" ht="15" customHeight="1" x14ac:dyDescent="0.2">
      <c r="B25" s="369" t="s">
        <v>47</v>
      </c>
      <c r="C25" s="376">
        <v>120.46039603960396</v>
      </c>
      <c r="D25" s="371">
        <v>0.35549808887506446</v>
      </c>
      <c r="E25" s="378">
        <v>133.76532399299475</v>
      </c>
      <c r="F25" s="374">
        <v>0.2686858653732343</v>
      </c>
      <c r="G25" s="378">
        <v>132.14705882352942</v>
      </c>
      <c r="H25" s="374">
        <v>0.27242872230581572</v>
      </c>
      <c r="I25" s="367"/>
      <c r="J25" s="367"/>
      <c r="K25" s="367"/>
      <c r="L25" s="367"/>
      <c r="M25" s="367"/>
      <c r="N25" s="367"/>
      <c r="O25" s="367"/>
    </row>
    <row r="26" spans="1:15" ht="15" customHeight="1" x14ac:dyDescent="0.2">
      <c r="B26" s="369" t="s">
        <v>48</v>
      </c>
      <c r="C26" s="376" t="s">
        <v>376</v>
      </c>
      <c r="D26" s="371" t="s">
        <v>376</v>
      </c>
      <c r="E26" s="378" t="s">
        <v>376</v>
      </c>
      <c r="F26" s="374" t="s">
        <v>376</v>
      </c>
      <c r="G26" s="378" t="s">
        <v>376</v>
      </c>
      <c r="H26" s="374" t="s">
        <v>376</v>
      </c>
      <c r="I26" s="367"/>
      <c r="J26" s="367"/>
      <c r="K26" s="367"/>
      <c r="L26" s="367"/>
      <c r="M26" s="367"/>
      <c r="N26" s="367"/>
      <c r="O26" s="367"/>
    </row>
    <row r="27" spans="1:15" ht="15" customHeight="1" x14ac:dyDescent="0.2">
      <c r="B27" s="369" t="s">
        <v>49</v>
      </c>
      <c r="C27" s="376" t="s">
        <v>376</v>
      </c>
      <c r="D27" s="371" t="s">
        <v>376</v>
      </c>
      <c r="E27" s="378" t="s">
        <v>376</v>
      </c>
      <c r="F27" s="374" t="s">
        <v>376</v>
      </c>
      <c r="G27" s="378" t="s">
        <v>376</v>
      </c>
      <c r="H27" s="374" t="s">
        <v>376</v>
      </c>
      <c r="I27" s="367"/>
      <c r="J27" s="367"/>
      <c r="K27" s="367"/>
      <c r="L27" s="367"/>
      <c r="M27" s="367"/>
      <c r="N27" s="367"/>
      <c r="O27" s="367"/>
    </row>
    <row r="28" spans="1:15" ht="15" customHeight="1" x14ac:dyDescent="0.2">
      <c r="B28" s="369" t="s">
        <v>4</v>
      </c>
      <c r="C28" s="376">
        <v>20</v>
      </c>
      <c r="D28" s="371">
        <v>0</v>
      </c>
      <c r="E28" s="378" t="s">
        <v>376</v>
      </c>
      <c r="F28" s="374" t="s">
        <v>376</v>
      </c>
      <c r="G28" s="378" t="s">
        <v>376</v>
      </c>
      <c r="H28" s="374" t="s">
        <v>376</v>
      </c>
      <c r="I28" s="367"/>
      <c r="J28" s="367"/>
      <c r="K28" s="367"/>
      <c r="L28" s="367"/>
      <c r="M28" s="367"/>
      <c r="N28" s="367"/>
      <c r="O28" s="367"/>
    </row>
    <row r="29" spans="1:15" ht="15" customHeight="1" x14ac:dyDescent="0.2">
      <c r="B29" s="370" t="s">
        <v>3</v>
      </c>
      <c r="C29" s="379">
        <v>20.819014040947611</v>
      </c>
      <c r="D29" s="372">
        <v>0.61467123095876053</v>
      </c>
      <c r="E29" s="379">
        <v>42.924559909142531</v>
      </c>
      <c r="F29" s="375">
        <v>0.46331789028397746</v>
      </c>
      <c r="G29" s="379">
        <v>69.229603629826215</v>
      </c>
      <c r="H29" s="375">
        <v>0.24453458623670118</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89" t="s">
        <v>299</v>
      </c>
      <c r="C32" s="1189"/>
      <c r="D32" s="1189"/>
      <c r="E32" s="1189"/>
      <c r="F32" s="1189"/>
      <c r="G32" s="1189"/>
      <c r="H32" s="1189"/>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B1:X37"/>
  <sheetViews>
    <sheetView zoomScale="85" zoomScaleNormal="85" workbookViewId="0"/>
  </sheetViews>
  <sheetFormatPr baseColWidth="10" defaultRowHeight="12.75" x14ac:dyDescent="0.2"/>
  <cols>
    <col min="1" max="1" width="2" customWidth="1"/>
    <col min="2" max="2" width="13" customWidth="1"/>
    <col min="3" max="4" width="9.140625" customWidth="1"/>
    <col min="5" max="5" width="9.42578125" customWidth="1"/>
    <col min="6" max="6" width="7.42578125" customWidth="1"/>
    <col min="7" max="7" width="2.28515625" customWidth="1"/>
    <col min="8" max="8" width="12.5703125" customWidth="1"/>
    <col min="9" max="10" width="9.140625" customWidth="1"/>
    <col min="11" max="11" width="9.42578125" customWidth="1"/>
    <col min="12" max="12" width="7.42578125" customWidth="1"/>
    <col min="13" max="13" width="2.42578125" customWidth="1"/>
    <col min="14" max="14" width="13" customWidth="1"/>
    <col min="15" max="16" width="9.140625" customWidth="1"/>
    <col min="17" max="17" width="9.28515625" customWidth="1"/>
    <col min="18" max="18" width="7.42578125" customWidth="1"/>
    <col min="19" max="19" width="2.140625" customWidth="1"/>
    <col min="20" max="20" width="12.42578125" customWidth="1"/>
    <col min="21" max="22" width="9.140625" customWidth="1"/>
    <col min="23" max="23" width="9.28515625" customWidth="1"/>
    <col min="24" max="24" width="7.42578125" customWidth="1"/>
  </cols>
  <sheetData>
    <row r="1" spans="2:24" s="355" customFormat="1" x14ac:dyDescent="0.2">
      <c r="B1" s="355" t="s">
        <v>85</v>
      </c>
      <c r="C1" s="355" t="s">
        <v>69</v>
      </c>
      <c r="F1" s="355" t="s">
        <v>68</v>
      </c>
      <c r="J1" s="355" t="s">
        <v>85</v>
      </c>
      <c r="K1" s="355" t="s">
        <v>70</v>
      </c>
    </row>
    <row r="2" spans="2:24" s="2" customFormat="1" ht="15" customHeight="1" x14ac:dyDescent="0.2">
      <c r="B2" s="11"/>
    </row>
    <row r="3" spans="2:24" s="44" customFormat="1" ht="38.25" customHeight="1" x14ac:dyDescent="0.2">
      <c r="B3" s="1069"/>
      <c r="C3" s="1069"/>
      <c r="D3" s="1069"/>
    </row>
    <row r="4" spans="2:24" s="7" customFormat="1" ht="23.25" customHeight="1" x14ac:dyDescent="0.2">
      <c r="B4" s="1185" t="s">
        <v>463</v>
      </c>
      <c r="C4" s="1185"/>
      <c r="D4" s="1185"/>
      <c r="E4" s="1185"/>
      <c r="F4" s="1185"/>
      <c r="G4" s="1185"/>
      <c r="H4" s="1185"/>
      <c r="I4" s="1185"/>
      <c r="J4" s="1185"/>
      <c r="K4" s="1185"/>
      <c r="L4" s="1185"/>
      <c r="M4" s="1185"/>
      <c r="N4" s="1185"/>
      <c r="O4" s="1185"/>
      <c r="P4" s="1185"/>
      <c r="Q4" s="1185"/>
      <c r="R4" s="1185"/>
      <c r="S4" s="1185"/>
      <c r="T4" s="1185"/>
      <c r="U4" s="1185"/>
      <c r="V4" s="1185"/>
      <c r="W4" s="390"/>
      <c r="X4" s="390"/>
    </row>
    <row r="5" spans="2:24" s="7" customFormat="1" ht="15.75" customHeight="1" x14ac:dyDescent="0.2">
      <c r="B5" s="1183" t="str">
        <f>porsaad!B6</f>
        <v>Situación a 31 de diciembre de 2022</v>
      </c>
      <c r="C5" s="1183"/>
      <c r="D5" s="1183"/>
      <c r="E5" s="1183"/>
      <c r="F5" s="1183"/>
      <c r="G5" s="1183"/>
      <c r="H5" s="1183"/>
      <c r="I5" s="1183"/>
      <c r="J5" s="1183"/>
      <c r="K5" s="1183"/>
      <c r="L5" s="1183"/>
      <c r="M5" s="1183"/>
      <c r="N5" s="1183"/>
      <c r="O5" s="1183"/>
      <c r="P5" s="1183"/>
      <c r="Q5" s="1183"/>
      <c r="R5" s="1183"/>
      <c r="S5" s="1183"/>
      <c r="T5" s="1183"/>
      <c r="U5" s="1183"/>
      <c r="V5" s="1183"/>
      <c r="W5" s="402"/>
      <c r="X5" s="402"/>
    </row>
    <row r="7" spans="2:24" ht="16.5" customHeight="1" x14ac:dyDescent="0.2">
      <c r="M7" s="356"/>
      <c r="S7" s="356"/>
    </row>
    <row r="8" spans="2:24" ht="16.5" customHeight="1" x14ac:dyDescent="0.2">
      <c r="M8" s="356"/>
      <c r="S8" s="356"/>
    </row>
    <row r="9" spans="2:24" ht="15" customHeight="1" x14ac:dyDescent="0.2">
      <c r="B9" s="1186" t="s">
        <v>133</v>
      </c>
      <c r="C9" s="1187"/>
      <c r="D9" s="1187"/>
      <c r="E9" s="1187"/>
      <c r="F9" s="1188"/>
      <c r="G9" s="356"/>
      <c r="H9" s="1186" t="s">
        <v>135</v>
      </c>
      <c r="I9" s="1187"/>
      <c r="J9" s="1187"/>
      <c r="K9" s="1187"/>
      <c r="L9" s="1188"/>
      <c r="M9" s="357"/>
      <c r="S9" s="357"/>
    </row>
    <row r="10" spans="2:24" ht="15" customHeight="1" x14ac:dyDescent="0.2">
      <c r="B10" s="358" t="s">
        <v>132</v>
      </c>
      <c r="C10" s="359" t="s">
        <v>51</v>
      </c>
      <c r="D10" s="359" t="s">
        <v>36</v>
      </c>
      <c r="E10" s="359" t="s">
        <v>35</v>
      </c>
      <c r="F10" s="360" t="s">
        <v>3</v>
      </c>
      <c r="G10" s="356"/>
      <c r="H10" s="358" t="s">
        <v>132</v>
      </c>
      <c r="I10" s="359" t="s">
        <v>51</v>
      </c>
      <c r="J10" s="359" t="s">
        <v>36</v>
      </c>
      <c r="K10" s="359" t="s">
        <v>35</v>
      </c>
      <c r="L10" s="360" t="s">
        <v>3</v>
      </c>
      <c r="M10" s="357"/>
      <c r="S10" s="357"/>
    </row>
    <row r="11" spans="2:24" ht="15.75" customHeight="1" x14ac:dyDescent="0.2">
      <c r="B11" s="398" t="s">
        <v>123</v>
      </c>
      <c r="C11" s="380">
        <v>2.756064845863879E-2</v>
      </c>
      <c r="D11" s="380">
        <v>8.8021319638966703E-3</v>
      </c>
      <c r="E11" s="380">
        <v>1.1001995777885052E-2</v>
      </c>
      <c r="F11" s="381">
        <v>1.5663263038062269E-2</v>
      </c>
      <c r="G11" s="356"/>
      <c r="H11" s="398" t="s">
        <v>123</v>
      </c>
      <c r="I11" s="384">
        <v>1.1187684596795847E-2</v>
      </c>
      <c r="J11" s="384">
        <v>8.8504931204784702E-3</v>
      </c>
      <c r="K11" s="384">
        <v>4.066920782762635E-3</v>
      </c>
      <c r="L11" s="385">
        <v>7.9338878756555192E-3</v>
      </c>
      <c r="M11" s="357"/>
      <c r="S11" s="357"/>
    </row>
    <row r="12" spans="2:24" ht="15.75" customHeight="1" x14ac:dyDescent="0.2">
      <c r="B12" s="399" t="s">
        <v>124</v>
      </c>
      <c r="C12" s="382">
        <v>2.0524502208552068E-2</v>
      </c>
      <c r="D12" s="382">
        <v>2.2078275754746343E-2</v>
      </c>
      <c r="E12" s="382">
        <v>2.2890203396424891E-2</v>
      </c>
      <c r="F12" s="383">
        <v>2.1776651610297088E-2</v>
      </c>
      <c r="G12" s="356"/>
      <c r="H12" s="399" t="s">
        <v>124</v>
      </c>
      <c r="I12" s="382">
        <v>5.0962140875324441E-2</v>
      </c>
      <c r="J12" s="382">
        <v>3.6655540620138649E-2</v>
      </c>
      <c r="K12" s="382">
        <v>5.7734326406277412E-3</v>
      </c>
      <c r="L12" s="383">
        <v>3.0501631696585613E-2</v>
      </c>
      <c r="M12" s="357"/>
      <c r="S12" s="357"/>
    </row>
    <row r="13" spans="2:24" ht="15.75" customHeight="1" x14ac:dyDescent="0.2">
      <c r="B13" s="400" t="s">
        <v>125</v>
      </c>
      <c r="C13" s="384">
        <v>8.9914664323211768E-2</v>
      </c>
      <c r="D13" s="384">
        <v>4.1725023342670399E-2</v>
      </c>
      <c r="E13" s="384">
        <v>1.2421375717795566E-2</v>
      </c>
      <c r="F13" s="385">
        <v>4.9974004085900553E-2</v>
      </c>
      <c r="G13" s="356"/>
      <c r="H13" s="400" t="s">
        <v>125</v>
      </c>
      <c r="I13" s="384">
        <v>5.9464781168889286E-2</v>
      </c>
      <c r="J13" s="384">
        <v>2.0525290359607921E-2</v>
      </c>
      <c r="K13" s="384">
        <v>4.6697819811486262E-2</v>
      </c>
      <c r="L13" s="385">
        <v>4.1179367561980117E-2</v>
      </c>
      <c r="M13" s="357"/>
      <c r="S13" s="357"/>
    </row>
    <row r="14" spans="2:24" ht="15.75" customHeight="1" x14ac:dyDescent="0.2">
      <c r="B14" s="399" t="s">
        <v>126</v>
      </c>
      <c r="C14" s="382">
        <v>0.85503919890844338</v>
      </c>
      <c r="D14" s="382">
        <v>0.12424136321195145</v>
      </c>
      <c r="E14" s="382">
        <v>8.5494225213087111E-2</v>
      </c>
      <c r="F14" s="383">
        <v>0.3581541161485845</v>
      </c>
      <c r="G14" s="356"/>
      <c r="H14" s="399" t="s">
        <v>126</v>
      </c>
      <c r="I14" s="382">
        <v>0.21494674662131924</v>
      </c>
      <c r="J14" s="382">
        <v>0.11279092597906692</v>
      </c>
      <c r="K14" s="382">
        <v>6.1450375592095818E-2</v>
      </c>
      <c r="L14" s="383">
        <v>0.12625489103081011</v>
      </c>
      <c r="M14" s="357"/>
      <c r="S14" s="357"/>
    </row>
    <row r="15" spans="2:24" ht="15.75" customHeight="1" x14ac:dyDescent="0.2">
      <c r="B15" s="400" t="s">
        <v>127</v>
      </c>
      <c r="C15" s="384">
        <v>4.5327351356351615E-3</v>
      </c>
      <c r="D15" s="384">
        <v>0.68639608621226267</v>
      </c>
      <c r="E15" s="384">
        <v>0.1513621003941121</v>
      </c>
      <c r="F15" s="385">
        <v>0.31492165469308392</v>
      </c>
      <c r="G15" s="356"/>
      <c r="H15" s="400" t="s">
        <v>127</v>
      </c>
      <c r="I15" s="384">
        <v>0.42668934037411616</v>
      </c>
      <c r="J15" s="384">
        <v>9.666067571853619E-2</v>
      </c>
      <c r="K15" s="384">
        <v>8.1864723050669053E-2</v>
      </c>
      <c r="L15" s="385">
        <v>0.1914199278048675</v>
      </c>
      <c r="M15" s="357"/>
      <c r="S15" s="357"/>
    </row>
    <row r="16" spans="2:24" ht="15.75" customHeight="1" x14ac:dyDescent="0.2">
      <c r="B16" s="399" t="s">
        <v>128</v>
      </c>
      <c r="C16" s="382">
        <v>1.942600772415069E-3</v>
      </c>
      <c r="D16" s="382">
        <v>0.11411647992530345</v>
      </c>
      <c r="E16" s="382">
        <v>0.57441657720490225</v>
      </c>
      <c r="F16" s="383">
        <v>0.20009509286049762</v>
      </c>
      <c r="G16" s="356"/>
      <c r="H16" s="399" t="s">
        <v>128</v>
      </c>
      <c r="I16" s="382">
        <v>0.21671887586145172</v>
      </c>
      <c r="J16" s="382">
        <v>0.29328963465285224</v>
      </c>
      <c r="K16" s="382">
        <v>7.5118419163968678E-2</v>
      </c>
      <c r="L16" s="383">
        <v>0.19610665829621651</v>
      </c>
      <c r="M16" s="357"/>
      <c r="S16" s="357"/>
    </row>
    <row r="17" spans="2:19" ht="15.75" customHeight="1" x14ac:dyDescent="0.2">
      <c r="B17" s="400" t="s">
        <v>129</v>
      </c>
      <c r="C17" s="384">
        <v>3.1220369556670752E-4</v>
      </c>
      <c r="D17" s="384">
        <v>2.2370059134765017E-3</v>
      </c>
      <c r="E17" s="384">
        <v>0.11076927510753425</v>
      </c>
      <c r="F17" s="385">
        <v>3.0708035926546563E-2</v>
      </c>
      <c r="G17" s="356"/>
      <c r="H17" s="400" t="s">
        <v>129</v>
      </c>
      <c r="I17" s="384">
        <v>6.1577016020764345E-3</v>
      </c>
      <c r="J17" s="384">
        <v>0.25963963691833686</v>
      </c>
      <c r="K17" s="384">
        <v>0.14511730275434204</v>
      </c>
      <c r="L17" s="385">
        <v>0.14414131628936502</v>
      </c>
      <c r="M17" s="357"/>
      <c r="S17" s="357"/>
    </row>
    <row r="18" spans="2:19" ht="15.75" customHeight="1" x14ac:dyDescent="0.2">
      <c r="B18" s="399" t="s">
        <v>130</v>
      </c>
      <c r="C18" s="382">
        <v>9.828634860433385E-5</v>
      </c>
      <c r="D18" s="382">
        <v>3.5986616868969809E-4</v>
      </c>
      <c r="E18" s="382">
        <v>3.152896759923051E-2</v>
      </c>
      <c r="F18" s="383">
        <v>8.6337359317650748E-3</v>
      </c>
      <c r="G18" s="356"/>
      <c r="H18" s="399" t="s">
        <v>130</v>
      </c>
      <c r="I18" s="382">
        <v>2.004833079745816E-3</v>
      </c>
      <c r="J18" s="382">
        <v>5.5353340079442995E-2</v>
      </c>
      <c r="K18" s="382">
        <v>0.29500326948533517</v>
      </c>
      <c r="L18" s="383">
        <v>0.12054530596340454</v>
      </c>
      <c r="M18" s="356"/>
      <c r="S18" s="356"/>
    </row>
    <row r="19" spans="2:19" ht="15.75" customHeight="1" x14ac:dyDescent="0.2">
      <c r="B19" s="400" t="s">
        <v>131</v>
      </c>
      <c r="C19" s="384">
        <v>7.5160148932725885E-5</v>
      </c>
      <c r="D19" s="384">
        <v>4.3767507002801121E-5</v>
      </c>
      <c r="E19" s="384">
        <v>1.1527958902826512E-4</v>
      </c>
      <c r="F19" s="385">
        <v>7.3445705262384787E-5</v>
      </c>
      <c r="G19" s="356"/>
      <c r="H19" s="400" t="s">
        <v>131</v>
      </c>
      <c r="I19" s="384">
        <v>1.1867895820281034E-2</v>
      </c>
      <c r="J19" s="384">
        <v>0.11623446255153977</v>
      </c>
      <c r="K19" s="384">
        <v>0.28490773671871261</v>
      </c>
      <c r="L19" s="385">
        <v>0.14191701348111507</v>
      </c>
    </row>
    <row r="20" spans="2:19" x14ac:dyDescent="0.2">
      <c r="B20" s="361" t="s">
        <v>3</v>
      </c>
      <c r="C20" s="388">
        <v>0.99999999999999989</v>
      </c>
      <c r="D20" s="388">
        <v>1</v>
      </c>
      <c r="E20" s="388">
        <v>0.99999999999999989</v>
      </c>
      <c r="F20" s="389">
        <v>1</v>
      </c>
      <c r="G20" s="356"/>
      <c r="H20" s="361" t="s">
        <v>3</v>
      </c>
      <c r="I20" s="388">
        <v>1</v>
      </c>
      <c r="J20" s="388">
        <v>1</v>
      </c>
      <c r="K20" s="388">
        <v>1</v>
      </c>
      <c r="L20" s="389">
        <v>1</v>
      </c>
    </row>
    <row r="23" spans="2:19" ht="15" customHeight="1" x14ac:dyDescent="0.2"/>
    <row r="24" spans="2:19" ht="15" customHeight="1" x14ac:dyDescent="0.2">
      <c r="H24" s="493"/>
      <c r="I24" s="493"/>
      <c r="J24" s="493"/>
      <c r="K24" s="493"/>
      <c r="L24" s="493"/>
    </row>
    <row r="25" spans="2:19" ht="15" customHeight="1" x14ac:dyDescent="0.2">
      <c r="B25" s="1186" t="s">
        <v>134</v>
      </c>
      <c r="C25" s="1187"/>
      <c r="D25" s="1187"/>
      <c r="E25" s="1187"/>
      <c r="F25" s="1188"/>
      <c r="H25" s="1195" t="s">
        <v>136</v>
      </c>
      <c r="I25" s="1195"/>
      <c r="J25" s="1195"/>
      <c r="K25" s="1195"/>
      <c r="L25" s="1195"/>
    </row>
    <row r="26" spans="2:19" ht="15" customHeight="1" x14ac:dyDescent="0.2">
      <c r="B26" s="358" t="s">
        <v>132</v>
      </c>
      <c r="C26" s="359" t="s">
        <v>51</v>
      </c>
      <c r="D26" s="359" t="s">
        <v>36</v>
      </c>
      <c r="E26" s="359" t="s">
        <v>35</v>
      </c>
      <c r="F26" s="360" t="s">
        <v>3</v>
      </c>
      <c r="H26" s="494" t="s">
        <v>132</v>
      </c>
      <c r="I26" s="495" t="s">
        <v>51</v>
      </c>
      <c r="J26" s="495" t="s">
        <v>36</v>
      </c>
      <c r="K26" s="495" t="s">
        <v>35</v>
      </c>
      <c r="L26" s="494" t="s">
        <v>3</v>
      </c>
    </row>
    <row r="27" spans="2:19" ht="15.75" customHeight="1" x14ac:dyDescent="0.2">
      <c r="B27" s="398" t="s">
        <v>123</v>
      </c>
      <c r="C27" s="384">
        <v>4.5440300846129739E-2</v>
      </c>
      <c r="D27" s="384">
        <v>5.4595715272978573E-2</v>
      </c>
      <c r="E27" s="384">
        <v>4.8201438848920863E-2</v>
      </c>
      <c r="F27" s="385">
        <v>4.9294980259447264E-2</v>
      </c>
      <c r="H27" s="496" t="s">
        <v>123</v>
      </c>
      <c r="I27" s="491">
        <v>2.1696751643330573E-2</v>
      </c>
      <c r="J27" s="491">
        <v>1.1960742902215001E-2</v>
      </c>
      <c r="K27" s="491">
        <v>2.5850950174646139E-3</v>
      </c>
      <c r="L27" s="491">
        <v>1.1473116702382272E-2</v>
      </c>
    </row>
    <row r="28" spans="2:19" ht="15.75" customHeight="1" x14ac:dyDescent="0.2">
      <c r="B28" s="399" t="s">
        <v>124</v>
      </c>
      <c r="C28" s="382">
        <v>2.3816985271074897E-2</v>
      </c>
      <c r="D28" s="382">
        <v>2.2460262612301312E-2</v>
      </c>
      <c r="E28" s="382">
        <v>7.1942446043165469E-4</v>
      </c>
      <c r="F28" s="383">
        <v>1.6130851663846587E-2</v>
      </c>
      <c r="H28" s="497" t="s">
        <v>124</v>
      </c>
      <c r="I28" s="492">
        <v>4.1526159907522044E-2</v>
      </c>
      <c r="J28" s="492">
        <v>1.7426048127443333E-2</v>
      </c>
      <c r="K28" s="492">
        <v>1.8549579022535165E-2</v>
      </c>
      <c r="L28" s="492">
        <v>2.4092829570375247E-2</v>
      </c>
    </row>
    <row r="29" spans="2:19" ht="15.75" customHeight="1" x14ac:dyDescent="0.2">
      <c r="B29" s="400" t="s">
        <v>125</v>
      </c>
      <c r="C29" s="384">
        <v>1.7549357568160451E-2</v>
      </c>
      <c r="D29" s="384">
        <v>5.5286800276433999E-3</v>
      </c>
      <c r="E29" s="384">
        <v>1.7625899280575539E-2</v>
      </c>
      <c r="F29" s="385">
        <v>1.3649182177100958E-2</v>
      </c>
      <c r="H29" s="496" t="s">
        <v>125</v>
      </c>
      <c r="I29" s="491">
        <v>8.3414844353851311E-2</v>
      </c>
      <c r="J29" s="491">
        <v>4.5334448232611665E-2</v>
      </c>
      <c r="K29" s="491">
        <v>2.9305124245091366E-2</v>
      </c>
      <c r="L29" s="491">
        <v>5.0112155350364729E-2</v>
      </c>
    </row>
    <row r="30" spans="2:19" ht="15.75" customHeight="1" x14ac:dyDescent="0.2">
      <c r="B30" s="399" t="s">
        <v>126</v>
      </c>
      <c r="C30" s="382">
        <v>8.8060169225947976E-2</v>
      </c>
      <c r="D30" s="382">
        <v>4.4920525224602624E-2</v>
      </c>
      <c r="E30" s="382">
        <v>2.1223021582733814E-2</v>
      </c>
      <c r="F30" s="383">
        <v>5.3017484489565711E-2</v>
      </c>
      <c r="H30" s="497" t="s">
        <v>126</v>
      </c>
      <c r="I30" s="492">
        <v>0.68189497732511606</v>
      </c>
      <c r="J30" s="492">
        <v>0.12110306065712968</v>
      </c>
      <c r="K30" s="492">
        <v>9.1153660926316493E-2</v>
      </c>
      <c r="L30" s="492">
        <v>0.25812544942634419</v>
      </c>
    </row>
    <row r="31" spans="2:19" ht="15.75" customHeight="1" x14ac:dyDescent="0.2">
      <c r="B31" s="400" t="s">
        <v>127</v>
      </c>
      <c r="C31" s="384">
        <v>0.27420871200250707</v>
      </c>
      <c r="D31" s="384">
        <v>0.10469937802349689</v>
      </c>
      <c r="E31" s="384">
        <v>2.9496402877697843E-2</v>
      </c>
      <c r="F31" s="385">
        <v>0.14213197969543148</v>
      </c>
      <c r="H31" s="496" t="s">
        <v>127</v>
      </c>
      <c r="I31" s="491">
        <v>0.10526891796685295</v>
      </c>
      <c r="J31" s="491">
        <v>0.48961462701877945</v>
      </c>
      <c r="K31" s="491">
        <v>0.10655352032371811</v>
      </c>
      <c r="L31" s="491">
        <v>0.26524293170866081</v>
      </c>
    </row>
    <row r="32" spans="2:19" ht="15.75" customHeight="1" x14ac:dyDescent="0.2">
      <c r="B32" s="399" t="s">
        <v>128</v>
      </c>
      <c r="C32" s="382">
        <v>0.51613914133500471</v>
      </c>
      <c r="D32" s="382">
        <v>0.13061506565307532</v>
      </c>
      <c r="E32" s="382">
        <v>4.8561151079136694E-2</v>
      </c>
      <c r="F32" s="383">
        <v>0.24365482233502539</v>
      </c>
      <c r="H32" s="497" t="s">
        <v>128</v>
      </c>
      <c r="I32" s="492">
        <v>5.922146145269739E-2</v>
      </c>
      <c r="J32" s="492">
        <v>0.21355206048041239</v>
      </c>
      <c r="K32" s="492">
        <v>0.38330814664740298</v>
      </c>
      <c r="L32" s="492">
        <v>0.22803490231573073</v>
      </c>
    </row>
    <row r="33" spans="2:12" ht="15.75" customHeight="1" x14ac:dyDescent="0.2">
      <c r="B33" s="400" t="s">
        <v>129</v>
      </c>
      <c r="C33" s="384">
        <v>2.4443748041366342E-2</v>
      </c>
      <c r="D33" s="384">
        <v>0.50483759502418801</v>
      </c>
      <c r="E33" s="384">
        <v>9.9280575539568344E-2</v>
      </c>
      <c r="F33" s="385">
        <v>0.20473773265651438</v>
      </c>
      <c r="H33" s="496" t="s">
        <v>129</v>
      </c>
      <c r="I33" s="491">
        <v>9.2341156111274509E-4</v>
      </c>
      <c r="J33" s="491">
        <v>8.0527048519669492E-2</v>
      </c>
      <c r="K33" s="491">
        <v>0.14948159711266476</v>
      </c>
      <c r="L33" s="491">
        <v>8.2000407837637693E-2</v>
      </c>
    </row>
    <row r="34" spans="2:12" ht="15.75" customHeight="1" x14ac:dyDescent="0.2">
      <c r="B34" s="399" t="s">
        <v>130</v>
      </c>
      <c r="C34" s="382">
        <v>4.0739580068943904E-3</v>
      </c>
      <c r="D34" s="382">
        <v>5.7014512785072566E-2</v>
      </c>
      <c r="E34" s="382">
        <v>0.18201438848920864</v>
      </c>
      <c r="F34" s="383">
        <v>7.7157360406091377E-2</v>
      </c>
      <c r="H34" s="497" t="s">
        <v>130</v>
      </c>
      <c r="I34" s="492">
        <v>7.7976976271742918E-4</v>
      </c>
      <c r="J34" s="492">
        <v>9.0987849609282401E-3</v>
      </c>
      <c r="K34" s="492">
        <v>0.13038400008856857</v>
      </c>
      <c r="L34" s="492">
        <v>4.6133949621319177E-2</v>
      </c>
    </row>
    <row r="35" spans="2:12" ht="15.75" customHeight="1" x14ac:dyDescent="0.2">
      <c r="B35" s="400" t="s">
        <v>131</v>
      </c>
      <c r="C35" s="384">
        <v>6.2676277029144467E-3</v>
      </c>
      <c r="D35" s="384">
        <v>7.5328265376641321E-2</v>
      </c>
      <c r="E35" s="384">
        <v>0.55287769784172658</v>
      </c>
      <c r="F35" s="385">
        <v>0.20022560631697686</v>
      </c>
      <c r="H35" s="496" t="s">
        <v>131</v>
      </c>
      <c r="I35" s="491">
        <v>5.2737060267994554E-3</v>
      </c>
      <c r="J35" s="491">
        <v>1.1383179100810744E-2</v>
      </c>
      <c r="K35" s="491">
        <v>8.8679276616237937E-2</v>
      </c>
      <c r="L35" s="491">
        <v>3.4784257467185171E-2</v>
      </c>
    </row>
    <row r="36" spans="2:12" x14ac:dyDescent="0.2">
      <c r="B36" s="361" t="s">
        <v>3</v>
      </c>
      <c r="C36" s="388">
        <v>1</v>
      </c>
      <c r="D36" s="388">
        <v>0.99999999999999989</v>
      </c>
      <c r="E36" s="388">
        <v>1</v>
      </c>
      <c r="F36" s="389">
        <v>1</v>
      </c>
      <c r="H36" s="497" t="s">
        <v>3</v>
      </c>
      <c r="I36" s="498">
        <v>0.99999999999999989</v>
      </c>
      <c r="J36" s="498">
        <v>1</v>
      </c>
      <c r="K36" s="498">
        <v>1</v>
      </c>
      <c r="L36" s="499">
        <v>1.0000000000000002</v>
      </c>
    </row>
    <row r="37" spans="2:12" x14ac:dyDescent="0.2">
      <c r="H37" s="493"/>
      <c r="I37" s="493"/>
      <c r="J37" s="493"/>
      <c r="K37" s="493"/>
      <c r="L37" s="493"/>
    </row>
  </sheetData>
  <mergeCells count="7">
    <mergeCell ref="B3:D3"/>
    <mergeCell ref="B9:F9"/>
    <mergeCell ref="B25:F25"/>
    <mergeCell ref="H9:L9"/>
    <mergeCell ref="H25:L25"/>
    <mergeCell ref="B4:V4"/>
    <mergeCell ref="B5:V5"/>
  </mergeCells>
  <conditionalFormatting sqref="C11:C19">
    <cfRule type="colorScale" priority="4">
      <colorScale>
        <cfvo type="min"/>
        <cfvo type="max"/>
        <color rgb="FFFCFCFF"/>
        <color rgb="FF63BE7B"/>
      </colorScale>
    </cfRule>
  </conditionalFormatting>
  <conditionalFormatting sqref="D11:D19">
    <cfRule type="colorScale" priority="5">
      <colorScale>
        <cfvo type="min"/>
        <cfvo type="max"/>
        <color rgb="FFFCFCFF"/>
        <color rgb="FF63BE7B"/>
      </colorScale>
    </cfRule>
  </conditionalFormatting>
  <conditionalFormatting sqref="E11:E19">
    <cfRule type="colorScale" priority="6">
      <colorScale>
        <cfvo type="min"/>
        <cfvo type="max"/>
        <color rgb="FFFCFCFF"/>
        <color rgb="FF63BE7B"/>
      </colorScale>
    </cfRule>
  </conditionalFormatting>
  <conditionalFormatting sqref="C27:C35">
    <cfRule type="colorScale" priority="7">
      <colorScale>
        <cfvo type="min"/>
        <cfvo type="max"/>
        <color rgb="FFFCFCFF"/>
        <color rgb="FF63BE7B"/>
      </colorScale>
    </cfRule>
  </conditionalFormatting>
  <conditionalFormatting sqref="D27:D35">
    <cfRule type="colorScale" priority="8">
      <colorScale>
        <cfvo type="min"/>
        <cfvo type="max"/>
        <color rgb="FFFCFCFF"/>
        <color rgb="FF63BE7B"/>
      </colorScale>
    </cfRule>
  </conditionalFormatting>
  <conditionalFormatting sqref="E27:E35">
    <cfRule type="colorScale" priority="9">
      <colorScale>
        <cfvo type="min"/>
        <cfvo type="max"/>
        <color rgb="FFFCFCFF"/>
        <color rgb="FF63BE7B"/>
      </colorScale>
    </cfRule>
  </conditionalFormatting>
  <conditionalFormatting sqref="I11:I19">
    <cfRule type="colorScale" priority="10">
      <colorScale>
        <cfvo type="min"/>
        <cfvo type="max"/>
        <color rgb="FFFCFCFF"/>
        <color rgb="FF63BE7B"/>
      </colorScale>
    </cfRule>
  </conditionalFormatting>
  <conditionalFormatting sqref="J11:J19">
    <cfRule type="colorScale" priority="11">
      <colorScale>
        <cfvo type="min"/>
        <cfvo type="max"/>
        <color rgb="FFFCFCFF"/>
        <color rgb="FF63BE7B"/>
      </colorScale>
    </cfRule>
  </conditionalFormatting>
  <conditionalFormatting sqref="K11:K19">
    <cfRule type="colorScale" priority="12">
      <colorScale>
        <cfvo type="min"/>
        <cfvo type="max"/>
        <color rgb="FFFCFCFF"/>
        <color rgb="FF63BE7B"/>
      </colorScale>
    </cfRule>
  </conditionalFormatting>
  <printOptions horizontalCentered="1"/>
  <pageMargins left="0" right="0" top="0.43307086614173229" bottom="0.43307086614173229" header="0" footer="0"/>
  <pageSetup paperSize="9" scale="80"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69</v>
      </c>
      <c r="C1" s="362" t="s">
        <v>69</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2" t="s">
        <v>470</v>
      </c>
      <c r="C6" s="1182"/>
      <c r="D6" s="1182"/>
      <c r="E6" s="1182"/>
      <c r="F6" s="1182"/>
      <c r="G6" s="1182"/>
      <c r="H6" s="1182"/>
      <c r="I6" s="1182"/>
      <c r="J6" s="390"/>
      <c r="K6" s="390"/>
      <c r="L6" s="390"/>
      <c r="M6" s="363"/>
      <c r="N6" s="363"/>
      <c r="O6" s="363"/>
      <c r="P6" s="363"/>
      <c r="Q6" s="363"/>
      <c r="R6" s="363"/>
    </row>
    <row r="7" spans="1:18" s="7" customFormat="1" ht="15.75" customHeight="1" x14ac:dyDescent="0.2">
      <c r="A7" s="365"/>
      <c r="B7" s="1183" t="str">
        <f>porsaad!B6</f>
        <v>Situación a 31 de diciembre de 2022</v>
      </c>
      <c r="C7" s="1183"/>
      <c r="D7" s="1183"/>
      <c r="E7" s="1183"/>
      <c r="F7" s="1183"/>
      <c r="G7" s="1183"/>
      <c r="H7" s="1183"/>
      <c r="I7" s="1183"/>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0" t="s">
        <v>15</v>
      </c>
      <c r="C9" s="1192" t="s">
        <v>51</v>
      </c>
      <c r="D9" s="1193"/>
      <c r="E9" s="1192" t="s">
        <v>36</v>
      </c>
      <c r="F9" s="1194"/>
      <c r="G9" s="1193" t="s">
        <v>35</v>
      </c>
      <c r="H9" s="1194"/>
      <c r="I9" s="367"/>
      <c r="J9" s="367"/>
      <c r="K9" s="367"/>
      <c r="L9" s="367"/>
      <c r="M9" s="367"/>
      <c r="N9" s="367"/>
      <c r="O9" s="367"/>
    </row>
    <row r="10" spans="1:18" ht="46.5" customHeight="1" x14ac:dyDescent="0.2">
      <c r="B10" s="1191"/>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v>147.58823849513925</v>
      </c>
      <c r="D11" s="371">
        <v>0.22906122457399961</v>
      </c>
      <c r="E11" s="377">
        <v>269.40718816477482</v>
      </c>
      <c r="F11" s="373">
        <v>0.14248395004079473</v>
      </c>
      <c r="G11" s="377">
        <v>396.21900184765911</v>
      </c>
      <c r="H11" s="373">
        <v>0.12384177650706502</v>
      </c>
      <c r="I11" s="367"/>
      <c r="J11" s="367"/>
      <c r="K11" s="367"/>
      <c r="L11" s="367"/>
      <c r="M11" s="367"/>
      <c r="N11" s="367"/>
      <c r="O11" s="367"/>
    </row>
    <row r="12" spans="1:18" ht="15" customHeight="1" x14ac:dyDescent="0.2">
      <c r="B12" s="369" t="s">
        <v>10</v>
      </c>
      <c r="C12" s="376">
        <v>111.35802964712038</v>
      </c>
      <c r="D12" s="371">
        <v>0.33114759783673137</v>
      </c>
      <c r="E12" s="378">
        <v>201.11662069926751</v>
      </c>
      <c r="F12" s="374">
        <v>0.30955069886226599</v>
      </c>
      <c r="G12" s="378">
        <v>306.64381159752037</v>
      </c>
      <c r="H12" s="374">
        <v>0.20794422621253908</v>
      </c>
      <c r="I12" s="367"/>
      <c r="J12" s="367"/>
      <c r="K12" s="367"/>
      <c r="L12" s="367"/>
      <c r="M12" s="367"/>
      <c r="N12" s="367"/>
      <c r="O12" s="367"/>
    </row>
    <row r="13" spans="1:18" ht="15" customHeight="1" x14ac:dyDescent="0.2">
      <c r="B13" s="369" t="s">
        <v>40</v>
      </c>
      <c r="C13" s="376">
        <v>101.56280231716437</v>
      </c>
      <c r="D13" s="371">
        <v>0.40127874729494967</v>
      </c>
      <c r="E13" s="378">
        <v>180.54270062112366</v>
      </c>
      <c r="F13" s="374">
        <v>0.40862064571090811</v>
      </c>
      <c r="G13" s="378">
        <v>256.60872950820357</v>
      </c>
      <c r="H13" s="374">
        <v>0.41473956512236965</v>
      </c>
      <c r="I13" s="367"/>
      <c r="J13" s="367"/>
      <c r="K13" s="367"/>
      <c r="L13" s="367"/>
      <c r="M13" s="367"/>
      <c r="N13" s="367"/>
      <c r="O13" s="367"/>
    </row>
    <row r="14" spans="1:18" ht="15" customHeight="1" x14ac:dyDescent="0.2">
      <c r="B14" s="369" t="s">
        <v>41</v>
      </c>
      <c r="C14" s="376">
        <v>141.49799136886924</v>
      </c>
      <c r="D14" s="371">
        <v>0.13744697443556006</v>
      </c>
      <c r="E14" s="378">
        <v>240.60024424590912</v>
      </c>
      <c r="F14" s="374">
        <v>0.19954422672866293</v>
      </c>
      <c r="G14" s="378">
        <v>336.26833190075894</v>
      </c>
      <c r="H14" s="374">
        <v>0.22383464146330831</v>
      </c>
      <c r="I14" s="367"/>
      <c r="J14" s="367"/>
      <c r="K14" s="367"/>
      <c r="L14" s="367"/>
      <c r="M14" s="367"/>
      <c r="N14" s="367"/>
      <c r="O14" s="367"/>
    </row>
    <row r="15" spans="1:18" ht="15" customHeight="1" x14ac:dyDescent="0.2">
      <c r="B15" s="369" t="s">
        <v>9</v>
      </c>
      <c r="C15" s="376">
        <v>149.44644331209884</v>
      </c>
      <c r="D15" s="371">
        <v>0.19092009223133205</v>
      </c>
      <c r="E15" s="378">
        <v>242.34581909285887</v>
      </c>
      <c r="F15" s="374">
        <v>0.24872658264145336</v>
      </c>
      <c r="G15" s="378">
        <v>343.73065446715384</v>
      </c>
      <c r="H15" s="374">
        <v>0.22336365819964429</v>
      </c>
      <c r="I15" s="367"/>
      <c r="J15" s="367"/>
      <c r="K15" s="367"/>
      <c r="L15" s="367"/>
      <c r="M15" s="367"/>
      <c r="N15" s="367"/>
      <c r="O15" s="367"/>
    </row>
    <row r="16" spans="1:18" ht="15" customHeight="1" x14ac:dyDescent="0.2">
      <c r="B16" s="369" t="s">
        <v>8</v>
      </c>
      <c r="C16" s="376">
        <v>108.9544868871146</v>
      </c>
      <c r="D16" s="371">
        <v>0.59732087368603537</v>
      </c>
      <c r="E16" s="378">
        <v>176.6637150997154</v>
      </c>
      <c r="F16" s="374">
        <v>0.52940907136641857</v>
      </c>
      <c r="G16" s="378">
        <v>241.18774031203154</v>
      </c>
      <c r="H16" s="374">
        <v>0.51406425477399764</v>
      </c>
      <c r="I16" s="367"/>
      <c r="J16" s="367"/>
      <c r="K16" s="367"/>
      <c r="L16" s="367"/>
      <c r="M16" s="367"/>
      <c r="N16" s="367"/>
      <c r="O16" s="367"/>
    </row>
    <row r="17" spans="1:15" ht="15" customHeight="1" x14ac:dyDescent="0.2">
      <c r="B17" s="369" t="s">
        <v>7</v>
      </c>
      <c r="C17" s="376">
        <v>92.581316186172543</v>
      </c>
      <c r="D17" s="371">
        <v>0.680923331128512</v>
      </c>
      <c r="E17" s="378">
        <v>160.35816280481856</v>
      </c>
      <c r="F17" s="374">
        <v>0.68932468930958746</v>
      </c>
      <c r="G17" s="378">
        <v>221.46710450411004</v>
      </c>
      <c r="H17" s="374">
        <v>0.69087488828124088</v>
      </c>
      <c r="I17" s="367"/>
      <c r="J17" s="367"/>
      <c r="K17" s="367"/>
      <c r="L17" s="367"/>
      <c r="M17" s="367"/>
      <c r="N17" s="367"/>
      <c r="O17" s="367"/>
    </row>
    <row r="18" spans="1:15" ht="15" customHeight="1" x14ac:dyDescent="0.2">
      <c r="B18" s="369" t="s">
        <v>43</v>
      </c>
      <c r="C18" s="376">
        <v>134.24950570342182</v>
      </c>
      <c r="D18" s="371">
        <v>0.24097840844852372</v>
      </c>
      <c r="E18" s="378">
        <v>235.93777392401498</v>
      </c>
      <c r="F18" s="374">
        <v>0.25248301631496911</v>
      </c>
      <c r="G18" s="378">
        <v>327.6060820622007</v>
      </c>
      <c r="H18" s="374">
        <v>0.26005735554773546</v>
      </c>
      <c r="I18" s="367"/>
      <c r="J18" s="367"/>
      <c r="K18" s="367"/>
      <c r="L18" s="367"/>
      <c r="M18" s="367"/>
      <c r="N18" s="367"/>
      <c r="O18" s="367"/>
    </row>
    <row r="19" spans="1:15" ht="15" customHeight="1" x14ac:dyDescent="0.2">
      <c r="B19" s="369" t="s">
        <v>44</v>
      </c>
      <c r="C19" s="376">
        <v>150.98298246057163</v>
      </c>
      <c r="D19" s="371">
        <v>0.11371208381439633</v>
      </c>
      <c r="E19" s="378">
        <v>253.79651903881302</v>
      </c>
      <c r="F19" s="374">
        <v>0.23685431246118863</v>
      </c>
      <c r="G19" s="378">
        <v>350.07966298306627</v>
      </c>
      <c r="H19" s="374">
        <v>0.28903543940432103</v>
      </c>
      <c r="I19" s="367"/>
      <c r="J19" s="367"/>
      <c r="K19" s="367"/>
      <c r="L19" s="367"/>
      <c r="M19" s="367"/>
      <c r="N19" s="367"/>
      <c r="O19" s="367"/>
    </row>
    <row r="20" spans="1:15" ht="15" customHeight="1" x14ac:dyDescent="0.2">
      <c r="B20" s="369" t="s">
        <v>6</v>
      </c>
      <c r="C20" s="376">
        <v>152.82202975371189</v>
      </c>
      <c r="D20" s="371">
        <v>0.12971727220674878</v>
      </c>
      <c r="E20" s="378">
        <v>263.43487895935556</v>
      </c>
      <c r="F20" s="374">
        <v>0.12504560857246061</v>
      </c>
      <c r="G20" s="378">
        <v>377.61142875498348</v>
      </c>
      <c r="H20" s="374">
        <v>0.12235662365283569</v>
      </c>
      <c r="I20" s="367"/>
      <c r="J20" s="367"/>
      <c r="K20" s="367"/>
      <c r="L20" s="367"/>
      <c r="M20" s="367"/>
      <c r="N20" s="367"/>
      <c r="O20" s="367"/>
    </row>
    <row r="21" spans="1:15" ht="15" customHeight="1" x14ac:dyDescent="0.2">
      <c r="B21" s="369" t="s">
        <v>5</v>
      </c>
      <c r="C21" s="376">
        <v>126.94381373569219</v>
      </c>
      <c r="D21" s="371">
        <v>0.25694906859904476</v>
      </c>
      <c r="E21" s="378">
        <v>225.29169405320781</v>
      </c>
      <c r="F21" s="374">
        <v>0.24771440502207759</v>
      </c>
      <c r="G21" s="378">
        <v>315.45563783784081</v>
      </c>
      <c r="H21" s="374">
        <v>0.28074467050028235</v>
      </c>
      <c r="I21" s="367"/>
      <c r="J21" s="367"/>
      <c r="K21" s="367"/>
      <c r="L21" s="367"/>
      <c r="M21" s="367"/>
      <c r="N21" s="367"/>
      <c r="O21" s="367"/>
    </row>
    <row r="22" spans="1:15" ht="15" customHeight="1" x14ac:dyDescent="0.2">
      <c r="B22" s="369" t="s">
        <v>38</v>
      </c>
      <c r="C22" s="376">
        <v>98.657018231717771</v>
      </c>
      <c r="D22" s="371">
        <v>0.60407718503916807</v>
      </c>
      <c r="E22" s="378">
        <v>164.44974705179115</v>
      </c>
      <c r="F22" s="374">
        <v>0.61750020086275326</v>
      </c>
      <c r="G22" s="378">
        <v>211.23823565448023</v>
      </c>
      <c r="H22" s="374">
        <v>0.60729139339661242</v>
      </c>
      <c r="I22" s="367"/>
      <c r="J22" s="367"/>
      <c r="K22" s="367"/>
      <c r="L22" s="367"/>
      <c r="M22" s="367"/>
      <c r="N22" s="367"/>
      <c r="O22" s="367"/>
    </row>
    <row r="23" spans="1:15" ht="15" customHeight="1" x14ac:dyDescent="0.2">
      <c r="B23" s="369" t="s">
        <v>45</v>
      </c>
      <c r="C23" s="376">
        <v>155.71041356184836</v>
      </c>
      <c r="D23" s="371">
        <v>0.12849261580482599</v>
      </c>
      <c r="E23" s="378">
        <v>234.4121142551991</v>
      </c>
      <c r="F23" s="374">
        <v>0.18964797502934141</v>
      </c>
      <c r="G23" s="378">
        <v>319.89659556844146</v>
      </c>
      <c r="H23" s="374">
        <v>0.25579516278158193</v>
      </c>
      <c r="I23" s="367"/>
      <c r="J23" s="367"/>
      <c r="K23" s="367"/>
      <c r="L23" s="367"/>
      <c r="M23" s="367"/>
      <c r="N23" s="367"/>
      <c r="O23" s="367"/>
    </row>
    <row r="24" spans="1:15" ht="15" customHeight="1" x14ac:dyDescent="0.2">
      <c r="B24" s="369" t="s">
        <v>46</v>
      </c>
      <c r="C24" s="376">
        <v>113.30470717039263</v>
      </c>
      <c r="D24" s="371">
        <v>0.36958891440387059</v>
      </c>
      <c r="E24" s="378">
        <v>190.73122607606851</v>
      </c>
      <c r="F24" s="374">
        <v>0.43535014270103461</v>
      </c>
      <c r="G24" s="378">
        <v>269.11246765497293</v>
      </c>
      <c r="H24" s="374">
        <v>0.43746415513222947</v>
      </c>
      <c r="I24" s="367"/>
      <c r="J24" s="367"/>
      <c r="K24" s="367"/>
      <c r="L24" s="367"/>
      <c r="M24" s="367"/>
      <c r="N24" s="367"/>
      <c r="O24" s="367"/>
    </row>
    <row r="25" spans="1:15" ht="15" customHeight="1" x14ac:dyDescent="0.2">
      <c r="B25" s="369" t="s">
        <v>47</v>
      </c>
      <c r="C25" s="376">
        <v>100.11445218103886</v>
      </c>
      <c r="D25" s="371">
        <v>0.4521403131149892</v>
      </c>
      <c r="E25" s="378">
        <v>234.50188575138304</v>
      </c>
      <c r="F25" s="374">
        <v>0.44509315106611386</v>
      </c>
      <c r="G25" s="378">
        <v>279.92899723374904</v>
      </c>
      <c r="H25" s="374">
        <v>0.45353580056961496</v>
      </c>
      <c r="I25" s="367"/>
      <c r="J25" s="367"/>
      <c r="K25" s="367"/>
      <c r="L25" s="367"/>
      <c r="M25" s="367"/>
      <c r="N25" s="367"/>
      <c r="O25" s="367"/>
    </row>
    <row r="26" spans="1:15" ht="15" customHeight="1" x14ac:dyDescent="0.2">
      <c r="B26" s="369" t="s">
        <v>48</v>
      </c>
      <c r="C26" s="376">
        <v>163.06546161255028</v>
      </c>
      <c r="D26" s="371">
        <v>0.23272852059439308</v>
      </c>
      <c r="E26" s="378">
        <v>277.03521332891557</v>
      </c>
      <c r="F26" s="374">
        <v>0.30945849809526826</v>
      </c>
      <c r="G26" s="378">
        <v>363.72017809563494</v>
      </c>
      <c r="H26" s="374">
        <v>0.37006397170745309</v>
      </c>
      <c r="I26" s="367"/>
      <c r="J26" s="367"/>
      <c r="K26" s="367"/>
      <c r="L26" s="367"/>
      <c r="M26" s="367"/>
      <c r="N26" s="367"/>
      <c r="O26" s="367"/>
    </row>
    <row r="27" spans="1:15" ht="15" customHeight="1" x14ac:dyDescent="0.2">
      <c r="B27" s="369" t="s">
        <v>49</v>
      </c>
      <c r="C27" s="376">
        <v>154.16875000000002</v>
      </c>
      <c r="D27" s="371">
        <v>0.30823118714214409</v>
      </c>
      <c r="E27" s="378">
        <v>177.88150134048152</v>
      </c>
      <c r="F27" s="374">
        <v>0.40414366290697207</v>
      </c>
      <c r="G27" s="378">
        <v>245.97083643122741</v>
      </c>
      <c r="H27" s="374">
        <v>0.42769528815913305</v>
      </c>
      <c r="I27" s="367"/>
      <c r="J27" s="367"/>
      <c r="K27" s="367"/>
      <c r="L27" s="367"/>
      <c r="M27" s="367"/>
      <c r="N27" s="367"/>
      <c r="O27" s="367"/>
    </row>
    <row r="28" spans="1:15" ht="15" customHeight="1" x14ac:dyDescent="0.2">
      <c r="B28" s="369" t="s">
        <v>4</v>
      </c>
      <c r="C28" s="376">
        <v>148.13478753541074</v>
      </c>
      <c r="D28" s="371">
        <v>8.0882922495078183E-2</v>
      </c>
      <c r="E28" s="378">
        <v>216.91319314641584</v>
      </c>
      <c r="F28" s="374">
        <v>0.39564220819094781</v>
      </c>
      <c r="G28" s="378">
        <v>326.13811802233062</v>
      </c>
      <c r="H28" s="374">
        <v>0.28793070023982148</v>
      </c>
      <c r="I28" s="367"/>
      <c r="J28" s="367"/>
      <c r="K28" s="367"/>
      <c r="L28" s="367"/>
      <c r="M28" s="367"/>
      <c r="N28" s="367"/>
      <c r="O28" s="367"/>
    </row>
    <row r="29" spans="1:15" ht="15" customHeight="1" x14ac:dyDescent="0.2">
      <c r="B29" s="370" t="s">
        <v>3</v>
      </c>
      <c r="C29" s="379">
        <v>139.64232920739221</v>
      </c>
      <c r="D29" s="372">
        <v>0.28539830854005388</v>
      </c>
      <c r="E29" s="379">
        <v>240.51571991235383</v>
      </c>
      <c r="F29" s="375">
        <v>0.29769925133021524</v>
      </c>
      <c r="G29" s="379">
        <v>334.9317154095001</v>
      </c>
      <c r="H29" s="375">
        <v>0.31726732259457446</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rgb="FF63BE7B"/>
      </colorScale>
    </cfRule>
  </conditionalFormatting>
  <conditionalFormatting sqref="E11:E28">
    <cfRule type="colorScale" priority="2">
      <colorScale>
        <cfvo type="num" val="153"/>
        <cfvo type="num" val="269"/>
        <color rgb="FFFCFCFF"/>
        <color rgb="FF63BE7B"/>
      </colorScale>
    </cfRule>
  </conditionalFormatting>
  <conditionalFormatting sqref="G11:G28">
    <cfRule type="colorScale" priority="1">
      <colorScale>
        <cfvo type="num" val="260"/>
        <cfvo type="num" val="387"/>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68</v>
      </c>
      <c r="C1" s="362" t="s">
        <v>68</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2" t="s">
        <v>469</v>
      </c>
      <c r="C6" s="1182"/>
      <c r="D6" s="1182"/>
      <c r="E6" s="1182"/>
      <c r="F6" s="1182"/>
      <c r="G6" s="1182"/>
      <c r="H6" s="1182"/>
      <c r="I6" s="1182"/>
      <c r="J6" s="390"/>
      <c r="K6" s="390"/>
      <c r="L6" s="390"/>
      <c r="M6" s="363"/>
      <c r="N6" s="363"/>
      <c r="O6" s="363"/>
      <c r="P6" s="363"/>
      <c r="Q6" s="363"/>
      <c r="R6" s="363"/>
    </row>
    <row r="7" spans="1:18" s="7" customFormat="1" ht="15.75" customHeight="1" x14ac:dyDescent="0.2">
      <c r="A7" s="365"/>
      <c r="B7" s="1183" t="str">
        <f>porsaad!B6</f>
        <v>Situación a 31 de diciembre de 2022</v>
      </c>
      <c r="C7" s="1183"/>
      <c r="D7" s="1183"/>
      <c r="E7" s="1183"/>
      <c r="F7" s="1183"/>
      <c r="G7" s="1183"/>
      <c r="H7" s="1183"/>
      <c r="I7" s="1183"/>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0" t="s">
        <v>15</v>
      </c>
      <c r="C9" s="1192" t="s">
        <v>51</v>
      </c>
      <c r="D9" s="1193"/>
      <c r="E9" s="1192" t="s">
        <v>36</v>
      </c>
      <c r="F9" s="1194"/>
      <c r="G9" s="1193" t="s">
        <v>35</v>
      </c>
      <c r="H9" s="1194"/>
      <c r="I9" s="367"/>
      <c r="J9" s="367"/>
      <c r="K9" s="367"/>
      <c r="L9" s="367"/>
      <c r="M9" s="367"/>
      <c r="N9" s="367"/>
      <c r="O9" s="367"/>
    </row>
    <row r="10" spans="1:18" ht="46.5" customHeight="1" x14ac:dyDescent="0.2">
      <c r="B10" s="1191"/>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t="s">
        <v>376</v>
      </c>
      <c r="D11" s="371" t="s">
        <v>376</v>
      </c>
      <c r="E11" s="377">
        <v>199.77500000000001</v>
      </c>
      <c r="F11" s="373">
        <v>0.77288944477621357</v>
      </c>
      <c r="G11" s="377">
        <v>691.10749999999985</v>
      </c>
      <c r="H11" s="373">
        <v>0.2339074510107762</v>
      </c>
      <c r="I11" s="367"/>
      <c r="J11" s="367"/>
      <c r="K11" s="367"/>
      <c r="L11" s="367"/>
      <c r="M11" s="367"/>
      <c r="N11" s="367"/>
      <c r="O11" s="367"/>
    </row>
    <row r="12" spans="1:18" ht="15" customHeight="1" x14ac:dyDescent="0.2">
      <c r="B12" s="369" t="s">
        <v>10</v>
      </c>
      <c r="C12" s="376" t="s">
        <v>376</v>
      </c>
      <c r="D12" s="371" t="s">
        <v>376</v>
      </c>
      <c r="E12" s="378" t="s">
        <v>376</v>
      </c>
      <c r="F12" s="374" t="s">
        <v>376</v>
      </c>
      <c r="G12" s="378" t="s">
        <v>376</v>
      </c>
      <c r="H12" s="374" t="s">
        <v>376</v>
      </c>
      <c r="I12" s="367"/>
      <c r="J12" s="367"/>
      <c r="K12" s="367"/>
      <c r="L12" s="367"/>
      <c r="M12" s="367"/>
      <c r="N12" s="367"/>
      <c r="O12" s="367"/>
    </row>
    <row r="13" spans="1:18" ht="15" customHeight="1" x14ac:dyDescent="0.2">
      <c r="B13" s="369" t="s">
        <v>40</v>
      </c>
      <c r="C13" s="376">
        <v>252</v>
      </c>
      <c r="D13" s="371">
        <v>0.10647942749999</v>
      </c>
      <c r="E13" s="378">
        <v>323.19749999999999</v>
      </c>
      <c r="F13" s="374">
        <v>0.31123000313911914</v>
      </c>
      <c r="G13" s="378">
        <v>635.54750000000001</v>
      </c>
      <c r="H13" s="374">
        <v>0.1171729787553331</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t="s">
        <v>376</v>
      </c>
      <c r="D15" s="371" t="s">
        <v>376</v>
      </c>
      <c r="E15" s="378" t="s">
        <v>376</v>
      </c>
      <c r="F15" s="374" t="s">
        <v>376</v>
      </c>
      <c r="G15" s="378" t="s">
        <v>376</v>
      </c>
      <c r="H15" s="374" t="s">
        <v>376</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281.01502531645622</v>
      </c>
      <c r="D17" s="371">
        <v>0.50790594173450621</v>
      </c>
      <c r="E17" s="378">
        <v>482.45836140888156</v>
      </c>
      <c r="F17" s="374">
        <v>0.5406146407565634</v>
      </c>
      <c r="G17" s="378">
        <v>649.17893913043451</v>
      </c>
      <c r="H17" s="374">
        <v>0.40425763594731362</v>
      </c>
      <c r="I17" s="367"/>
      <c r="J17" s="367"/>
      <c r="K17" s="367"/>
      <c r="L17" s="367"/>
      <c r="M17" s="367"/>
      <c r="N17" s="367"/>
      <c r="O17" s="367"/>
    </row>
    <row r="18" spans="1:15" ht="15" customHeight="1" x14ac:dyDescent="0.2">
      <c r="B18" s="369" t="s">
        <v>43</v>
      </c>
      <c r="C18" s="376">
        <v>412.62</v>
      </c>
      <c r="D18" s="371">
        <v>0.29290056812660864</v>
      </c>
      <c r="E18" s="378">
        <v>776.00800000000004</v>
      </c>
      <c r="F18" s="374">
        <v>6.9132976613869412E-2</v>
      </c>
      <c r="G18" s="378">
        <v>887.48727272727263</v>
      </c>
      <c r="H18" s="374">
        <v>0.44726286672379667</v>
      </c>
      <c r="I18" s="367"/>
      <c r="J18" s="367"/>
      <c r="K18" s="367"/>
      <c r="L18" s="367"/>
      <c r="M18" s="367"/>
      <c r="N18" s="367"/>
      <c r="O18" s="367"/>
    </row>
    <row r="19" spans="1:15" ht="15" customHeight="1" x14ac:dyDescent="0.2">
      <c r="B19" s="369" t="s">
        <v>44</v>
      </c>
      <c r="C19" s="376">
        <v>269.5</v>
      </c>
      <c r="D19" s="371">
        <v>0.14936313264799847</v>
      </c>
      <c r="E19" s="378">
        <v>512.79700000000014</v>
      </c>
      <c r="F19" s="374">
        <v>0.35787006389500914</v>
      </c>
      <c r="G19" s="378">
        <v>751.7236065573768</v>
      </c>
      <c r="H19" s="374">
        <v>0.4949103768411115</v>
      </c>
      <c r="I19" s="367"/>
      <c r="J19" s="367"/>
      <c r="K19" s="367"/>
      <c r="L19" s="367"/>
      <c r="M19" s="367"/>
      <c r="N19" s="367"/>
      <c r="O19" s="367"/>
    </row>
    <row r="20" spans="1:15" ht="15" customHeight="1" x14ac:dyDescent="0.2">
      <c r="B20" s="369" t="s">
        <v>6</v>
      </c>
      <c r="C20" s="376">
        <v>298.79589743589747</v>
      </c>
      <c r="D20" s="371">
        <v>0.16182514417735205</v>
      </c>
      <c r="E20" s="378">
        <v>1145.1047826086956</v>
      </c>
      <c r="F20" s="374">
        <v>0.46580560859902914</v>
      </c>
      <c r="G20" s="441">
        <v>1483.550833333333</v>
      </c>
      <c r="H20" s="374">
        <v>0.20590038679889877</v>
      </c>
      <c r="I20" s="367"/>
      <c r="J20" s="367"/>
      <c r="K20" s="367"/>
      <c r="L20" s="367"/>
      <c r="M20" s="367"/>
      <c r="N20" s="367"/>
      <c r="O20" s="367"/>
    </row>
    <row r="21" spans="1:15" ht="15" customHeight="1" x14ac:dyDescent="0.2">
      <c r="B21" s="369" t="s">
        <v>5</v>
      </c>
      <c r="C21" s="376" t="s">
        <v>376</v>
      </c>
      <c r="D21" s="371" t="s">
        <v>376</v>
      </c>
      <c r="E21" s="378" t="s">
        <v>376</v>
      </c>
      <c r="F21" s="374" t="s">
        <v>376</v>
      </c>
      <c r="G21" s="378" t="s">
        <v>376</v>
      </c>
      <c r="H21" s="374" t="s">
        <v>376</v>
      </c>
      <c r="I21" s="367"/>
      <c r="J21" s="367"/>
      <c r="K21" s="367"/>
      <c r="L21" s="367"/>
      <c r="M21" s="367"/>
      <c r="N21" s="367"/>
      <c r="O21" s="367"/>
    </row>
    <row r="22" spans="1:15" ht="15" customHeight="1" x14ac:dyDescent="0.2">
      <c r="B22" s="369" t="s">
        <v>38</v>
      </c>
      <c r="C22" s="376">
        <v>200.2</v>
      </c>
      <c r="D22" s="371">
        <v>0.70498758004413054</v>
      </c>
      <c r="E22" s="378">
        <v>399.58986199999998</v>
      </c>
      <c r="F22" s="374">
        <v>0.89393271184394008</v>
      </c>
      <c r="G22" s="378">
        <v>602.49176056338024</v>
      </c>
      <c r="H22" s="374">
        <v>0.54356288602341174</v>
      </c>
      <c r="I22" s="367"/>
      <c r="J22" s="367"/>
      <c r="K22" s="367"/>
      <c r="L22" s="367"/>
      <c r="M22" s="367"/>
      <c r="N22" s="367"/>
      <c r="O22" s="367"/>
    </row>
    <row r="23" spans="1:15" ht="15" customHeight="1" x14ac:dyDescent="0.2">
      <c r="B23" s="369" t="s">
        <v>45</v>
      </c>
      <c r="C23" s="376" t="s">
        <v>376</v>
      </c>
      <c r="D23" s="371" t="s">
        <v>376</v>
      </c>
      <c r="E23" s="378">
        <v>368.32437499999997</v>
      </c>
      <c r="F23" s="374">
        <v>0.17121460153186505</v>
      </c>
      <c r="G23" s="378">
        <v>521.65382352941151</v>
      </c>
      <c r="H23" s="374">
        <v>0.3267655659052881</v>
      </c>
      <c r="I23" s="367"/>
      <c r="J23" s="367"/>
      <c r="K23" s="367"/>
      <c r="L23" s="367"/>
      <c r="M23" s="367"/>
      <c r="N23" s="367"/>
      <c r="O23" s="367"/>
    </row>
    <row r="24" spans="1:15" ht="15" customHeight="1" x14ac:dyDescent="0.2">
      <c r="B24" s="369" t="s">
        <v>46</v>
      </c>
      <c r="C24" s="376">
        <v>233.93</v>
      </c>
      <c r="D24" s="371">
        <v>0</v>
      </c>
      <c r="E24" s="378" t="s">
        <v>376</v>
      </c>
      <c r="F24" s="374" t="s">
        <v>376</v>
      </c>
      <c r="G24" s="378">
        <v>234.64</v>
      </c>
      <c r="H24" s="374">
        <v>1.2234538485599837</v>
      </c>
      <c r="I24" s="367"/>
      <c r="J24" s="367"/>
      <c r="K24" s="367"/>
      <c r="L24" s="367"/>
      <c r="M24" s="367"/>
      <c r="N24" s="367"/>
      <c r="O24" s="367"/>
    </row>
    <row r="25" spans="1:15" ht="15" customHeight="1" x14ac:dyDescent="0.2">
      <c r="B25" s="369" t="s">
        <v>47</v>
      </c>
      <c r="C25" s="376">
        <v>565.20571428571429</v>
      </c>
      <c r="D25" s="371">
        <v>0.17124253375404608</v>
      </c>
      <c r="E25" s="378">
        <v>824.37923076923084</v>
      </c>
      <c r="F25" s="374">
        <v>0.56039063097899355</v>
      </c>
      <c r="G25" s="378">
        <v>1049.3154545454547</v>
      </c>
      <c r="H25" s="374">
        <v>0.27940773545837005</v>
      </c>
      <c r="I25" s="367"/>
      <c r="J25" s="367"/>
      <c r="K25" s="367"/>
      <c r="L25" s="367"/>
      <c r="M25" s="367"/>
      <c r="N25" s="367"/>
      <c r="O25" s="367"/>
    </row>
    <row r="26" spans="1:15" ht="15" customHeight="1" x14ac:dyDescent="0.2">
      <c r="B26" s="369" t="s">
        <v>48</v>
      </c>
      <c r="C26" s="376">
        <v>257.63567579127425</v>
      </c>
      <c r="D26" s="371">
        <v>0.32457768801302656</v>
      </c>
      <c r="E26" s="378">
        <v>375.95143328618377</v>
      </c>
      <c r="F26" s="374">
        <v>0.383171852772135</v>
      </c>
      <c r="G26" s="378">
        <v>649.58889974292958</v>
      </c>
      <c r="H26" s="374">
        <v>0.39955758016047149</v>
      </c>
      <c r="I26" s="367"/>
      <c r="J26" s="367"/>
      <c r="K26" s="367"/>
      <c r="L26" s="367"/>
      <c r="M26" s="367"/>
      <c r="N26" s="367"/>
      <c r="O26" s="367"/>
    </row>
    <row r="27" spans="1:15" ht="15" customHeight="1" x14ac:dyDescent="0.2">
      <c r="B27" s="369" t="s">
        <v>49</v>
      </c>
      <c r="C27" s="376" t="s">
        <v>376</v>
      </c>
      <c r="D27" s="371" t="s">
        <v>376</v>
      </c>
      <c r="E27" s="378" t="s">
        <v>376</v>
      </c>
      <c r="F27" s="374" t="s">
        <v>376</v>
      </c>
      <c r="G27" s="378" t="s">
        <v>376</v>
      </c>
      <c r="H27" s="374" t="s">
        <v>376</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264.80695393293581</v>
      </c>
      <c r="D29" s="372">
        <v>0.38854689129243086</v>
      </c>
      <c r="E29" s="379">
        <v>409.67496377677918</v>
      </c>
      <c r="F29" s="375">
        <v>0.50533005808612341</v>
      </c>
      <c r="G29" s="379">
        <v>656.93640107913859</v>
      </c>
      <c r="H29" s="375">
        <v>0.42271169565956374</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203</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2" t="s">
        <v>468</v>
      </c>
      <c r="C6" s="1182"/>
      <c r="D6" s="1182"/>
      <c r="E6" s="1182"/>
      <c r="F6" s="1182"/>
      <c r="G6" s="1182"/>
      <c r="H6" s="1182"/>
      <c r="I6" s="1182"/>
      <c r="J6" s="390"/>
      <c r="K6" s="390"/>
      <c r="L6" s="390"/>
      <c r="M6" s="363"/>
      <c r="N6" s="363"/>
      <c r="O6" s="363"/>
      <c r="P6" s="363"/>
      <c r="Q6" s="363"/>
      <c r="R6" s="363"/>
    </row>
    <row r="7" spans="1:18" s="7" customFormat="1" ht="15.75" customHeight="1" x14ac:dyDescent="0.2">
      <c r="A7" s="365"/>
      <c r="B7" s="1183" t="str">
        <f>porsaad!B6</f>
        <v>Situación a 31 de diciembre de 2022</v>
      </c>
      <c r="C7" s="1183"/>
      <c r="D7" s="1183"/>
      <c r="E7" s="1183"/>
      <c r="F7" s="1183"/>
      <c r="G7" s="1183"/>
      <c r="H7" s="1183"/>
      <c r="I7" s="1183"/>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0" t="s">
        <v>15</v>
      </c>
      <c r="C9" s="1192" t="s">
        <v>51</v>
      </c>
      <c r="D9" s="1193"/>
      <c r="E9" s="1192" t="s">
        <v>36</v>
      </c>
      <c r="F9" s="1194"/>
      <c r="G9" s="1193" t="s">
        <v>35</v>
      </c>
      <c r="H9" s="1194"/>
      <c r="I9" s="367"/>
      <c r="J9" s="367"/>
      <c r="K9" s="367"/>
      <c r="L9" s="367"/>
      <c r="M9" s="367"/>
      <c r="N9" s="367"/>
      <c r="O9" s="367"/>
    </row>
    <row r="10" spans="1:18" ht="46.5" customHeight="1" x14ac:dyDescent="0.2">
      <c r="B10" s="1191"/>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t="s">
        <v>376</v>
      </c>
      <c r="D11" s="371" t="s">
        <v>376</v>
      </c>
      <c r="E11" s="377" t="s">
        <v>376</v>
      </c>
      <c r="F11" s="373" t="s">
        <v>376</v>
      </c>
      <c r="G11" s="377" t="s">
        <v>376</v>
      </c>
      <c r="H11" s="373" t="s">
        <v>376</v>
      </c>
      <c r="I11" s="367"/>
      <c r="J11" s="367"/>
      <c r="K11" s="367"/>
      <c r="L11" s="367"/>
      <c r="M11" s="367"/>
      <c r="N11" s="367"/>
      <c r="O11" s="367"/>
    </row>
    <row r="12" spans="1:18" ht="15" customHeight="1" x14ac:dyDescent="0.2">
      <c r="B12" s="369" t="s">
        <v>10</v>
      </c>
      <c r="C12" s="376">
        <v>118.94666666666667</v>
      </c>
      <c r="D12" s="371">
        <v>0.75642528262395969</v>
      </c>
      <c r="E12" s="378">
        <v>114.66666666666667</v>
      </c>
      <c r="F12" s="374">
        <v>0.15608597393789272</v>
      </c>
      <c r="G12" s="378">
        <v>250</v>
      </c>
      <c r="H12" s="374">
        <v>0</v>
      </c>
      <c r="I12" s="367"/>
      <c r="J12" s="367"/>
      <c r="K12" s="367"/>
      <c r="L12" s="367"/>
      <c r="M12" s="367"/>
      <c r="N12" s="367"/>
      <c r="O12" s="367"/>
    </row>
    <row r="13" spans="1:18" ht="15" customHeight="1" x14ac:dyDescent="0.2">
      <c r="B13" s="369" t="s">
        <v>40</v>
      </c>
      <c r="C13" s="376">
        <v>135.01868421052632</v>
      </c>
      <c r="D13" s="371">
        <v>0.24637744867929315</v>
      </c>
      <c r="E13" s="378">
        <v>231.33215686274499</v>
      </c>
      <c r="F13" s="374">
        <v>0.55677936907985792</v>
      </c>
      <c r="G13" s="378">
        <v>328.7225000000002</v>
      </c>
      <c r="H13" s="374">
        <v>0.39229496932547953</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v>258.39362710956334</v>
      </c>
      <c r="D15" s="371">
        <v>0.24745916117480118</v>
      </c>
      <c r="E15" s="378">
        <v>368.75893752487525</v>
      </c>
      <c r="F15" s="374">
        <v>0.21098441125815381</v>
      </c>
      <c r="G15" s="378">
        <v>599.03873309966389</v>
      </c>
      <c r="H15" s="374">
        <v>0.22284015084994627</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220.88222345307895</v>
      </c>
      <c r="D17" s="371">
        <v>0.47406448882088192</v>
      </c>
      <c r="E17" s="378">
        <v>356.65076537433106</v>
      </c>
      <c r="F17" s="374">
        <v>0.58648228586527973</v>
      </c>
      <c r="G17" s="378">
        <v>515.62713746630652</v>
      </c>
      <c r="H17" s="374">
        <v>0.49988723126674234</v>
      </c>
      <c r="I17" s="367"/>
      <c r="J17" s="367"/>
      <c r="K17" s="367"/>
      <c r="L17" s="367"/>
      <c r="M17" s="367"/>
      <c r="N17" s="367"/>
      <c r="O17" s="367"/>
    </row>
    <row r="18" spans="1:15" ht="15" customHeight="1" x14ac:dyDescent="0.2">
      <c r="B18" s="369" t="s">
        <v>43</v>
      </c>
      <c r="C18" s="376">
        <v>167.61085227272727</v>
      </c>
      <c r="D18" s="371">
        <v>0.36043862468740478</v>
      </c>
      <c r="E18" s="378">
        <v>287.41831460674189</v>
      </c>
      <c r="F18" s="374">
        <v>0.40961942263345019</v>
      </c>
      <c r="G18" s="378">
        <v>412.52061224489768</v>
      </c>
      <c r="H18" s="374">
        <v>0.54564880149045081</v>
      </c>
      <c r="I18" s="367"/>
      <c r="J18" s="367"/>
      <c r="K18" s="367"/>
      <c r="L18" s="367"/>
      <c r="M18" s="367"/>
      <c r="N18" s="367"/>
      <c r="O18" s="367"/>
    </row>
    <row r="19" spans="1:15" ht="15" customHeight="1" x14ac:dyDescent="0.2">
      <c r="B19" s="369" t="s">
        <v>44</v>
      </c>
      <c r="C19" s="376">
        <v>221.12425416666682</v>
      </c>
      <c r="D19" s="371">
        <v>0.14357325933095344</v>
      </c>
      <c r="E19" s="378">
        <v>290.98566097122767</v>
      </c>
      <c r="F19" s="374">
        <v>0.1793967678275849</v>
      </c>
      <c r="G19" s="378">
        <v>502.54234972677597</v>
      </c>
      <c r="H19" s="374">
        <v>0.17926048376443382</v>
      </c>
      <c r="I19" s="367"/>
      <c r="J19" s="367"/>
      <c r="K19" s="367"/>
      <c r="L19" s="367"/>
      <c r="M19" s="367"/>
      <c r="N19" s="367"/>
      <c r="O19" s="367"/>
    </row>
    <row r="20" spans="1:15" ht="15" customHeight="1" x14ac:dyDescent="0.2">
      <c r="B20" s="369" t="s">
        <v>6</v>
      </c>
      <c r="C20" s="376">
        <v>250.17414184885524</v>
      </c>
      <c r="D20" s="371">
        <v>0.10446038928441438</v>
      </c>
      <c r="E20" s="378">
        <v>385.68704489121444</v>
      </c>
      <c r="F20" s="374">
        <v>8.245034567116459E-2</v>
      </c>
      <c r="G20" s="441">
        <v>687.02009414225927</v>
      </c>
      <c r="H20" s="374">
        <v>9.9356547749988047E-2</v>
      </c>
      <c r="I20" s="367"/>
      <c r="J20" s="367"/>
      <c r="K20" s="367"/>
      <c r="L20" s="367"/>
      <c r="M20" s="367"/>
      <c r="N20" s="367"/>
      <c r="O20" s="367"/>
    </row>
    <row r="21" spans="1:15" ht="15" customHeight="1" x14ac:dyDescent="0.2">
      <c r="B21" s="369" t="s">
        <v>5</v>
      </c>
      <c r="C21" s="376">
        <v>189.83527735446276</v>
      </c>
      <c r="D21" s="371">
        <v>0.31835835765791948</v>
      </c>
      <c r="E21" s="378">
        <v>347.01155152087762</v>
      </c>
      <c r="F21" s="374">
        <v>0.29097326794774758</v>
      </c>
      <c r="G21" s="378">
        <v>605.68448394138841</v>
      </c>
      <c r="H21" s="374">
        <v>0.27283995357056212</v>
      </c>
      <c r="I21" s="367"/>
      <c r="J21" s="367"/>
      <c r="K21" s="367"/>
      <c r="L21" s="367"/>
      <c r="M21" s="367"/>
      <c r="N21" s="367"/>
      <c r="O21" s="367"/>
    </row>
    <row r="22" spans="1:15" ht="15" customHeight="1" x14ac:dyDescent="0.2">
      <c r="B22" s="369" t="s">
        <v>38</v>
      </c>
      <c r="C22" s="376">
        <v>183.35433070866131</v>
      </c>
      <c r="D22" s="371">
        <v>0.39658568551433987</v>
      </c>
      <c r="E22" s="378">
        <v>241.87317554240587</v>
      </c>
      <c r="F22" s="374">
        <v>0.41034299410662833</v>
      </c>
      <c r="G22" s="378">
        <v>370.54234636871536</v>
      </c>
      <c r="H22" s="374">
        <v>0.449832892632406</v>
      </c>
      <c r="I22" s="367"/>
      <c r="J22" s="367"/>
      <c r="K22" s="367"/>
      <c r="L22" s="367"/>
      <c r="M22" s="367"/>
      <c r="N22" s="367"/>
      <c r="O22" s="367"/>
    </row>
    <row r="23" spans="1:15" ht="15" customHeight="1" x14ac:dyDescent="0.2">
      <c r="B23" s="369" t="s">
        <v>45</v>
      </c>
      <c r="C23" s="376">
        <v>296.82487829614604</v>
      </c>
      <c r="D23" s="371">
        <v>6.3272247720860694E-2</v>
      </c>
      <c r="E23" s="378">
        <v>313.75562043795583</v>
      </c>
      <c r="F23" s="374">
        <v>0.16003631682590869</v>
      </c>
      <c r="G23" s="378">
        <v>440.23104722792289</v>
      </c>
      <c r="H23" s="374">
        <v>0.2682390582146158</v>
      </c>
      <c r="I23" s="367"/>
      <c r="J23" s="367"/>
      <c r="K23" s="367"/>
      <c r="L23" s="367"/>
      <c r="M23" s="367"/>
      <c r="N23" s="367"/>
      <c r="O23" s="367"/>
    </row>
    <row r="24" spans="1:15" ht="15" customHeight="1" x14ac:dyDescent="0.2">
      <c r="B24" s="369" t="s">
        <v>46</v>
      </c>
      <c r="C24" s="376">
        <v>134.79739130434783</v>
      </c>
      <c r="D24" s="371">
        <v>0.32418725397971421</v>
      </c>
      <c r="E24" s="378">
        <v>217</v>
      </c>
      <c r="F24" s="374">
        <v>0.33523564017462143</v>
      </c>
      <c r="G24" s="378">
        <v>531.68499999999995</v>
      </c>
      <c r="H24" s="374">
        <v>0.25437897699251671</v>
      </c>
      <c r="I24" s="367"/>
      <c r="J24" s="367"/>
      <c r="K24" s="367"/>
      <c r="L24" s="367"/>
      <c r="M24" s="367"/>
      <c r="N24" s="367"/>
      <c r="O24" s="367"/>
    </row>
    <row r="25" spans="1:15" ht="15" customHeight="1" x14ac:dyDescent="0.2">
      <c r="B25" s="369" t="s">
        <v>47</v>
      </c>
      <c r="C25" s="376">
        <v>225.68131707317022</v>
      </c>
      <c r="D25" s="371">
        <v>0.42615884974792212</v>
      </c>
      <c r="E25" s="378">
        <v>461.44356282271957</v>
      </c>
      <c r="F25" s="374">
        <v>0.27971422490667064</v>
      </c>
      <c r="G25" s="378">
        <v>541.76307692307603</v>
      </c>
      <c r="H25" s="374">
        <v>0.26121990064260064</v>
      </c>
      <c r="I25" s="367"/>
      <c r="J25" s="367"/>
      <c r="K25" s="367"/>
      <c r="L25" s="367"/>
      <c r="M25" s="367"/>
      <c r="N25" s="367"/>
      <c r="O25" s="367"/>
    </row>
    <row r="26" spans="1:15" ht="15" customHeight="1" x14ac:dyDescent="0.2">
      <c r="B26" s="369" t="s">
        <v>48</v>
      </c>
      <c r="C26" s="376" t="s">
        <v>376</v>
      </c>
      <c r="D26" s="371" t="s">
        <v>376</v>
      </c>
      <c r="E26" s="378" t="s">
        <v>376</v>
      </c>
      <c r="F26" s="374" t="s">
        <v>376</v>
      </c>
      <c r="G26" s="378" t="s">
        <v>376</v>
      </c>
      <c r="H26" s="374" t="s">
        <v>376</v>
      </c>
      <c r="I26" s="367"/>
      <c r="J26" s="367"/>
      <c r="K26" s="367"/>
      <c r="L26" s="367"/>
      <c r="M26" s="367"/>
      <c r="N26" s="367"/>
      <c r="O26" s="367"/>
    </row>
    <row r="27" spans="1:15" ht="15" customHeight="1" x14ac:dyDescent="0.2">
      <c r="B27" s="369" t="s">
        <v>49</v>
      </c>
      <c r="C27" s="376" t="s">
        <v>376</v>
      </c>
      <c r="D27" s="371" t="s">
        <v>376</v>
      </c>
      <c r="E27" s="378" t="s">
        <v>376</v>
      </c>
      <c r="F27" s="374" t="s">
        <v>376</v>
      </c>
      <c r="G27" s="378" t="s">
        <v>376</v>
      </c>
      <c r="H27" s="374" t="s">
        <v>376</v>
      </c>
      <c r="I27" s="367"/>
      <c r="J27" s="367"/>
      <c r="K27" s="367"/>
      <c r="L27" s="367"/>
      <c r="M27" s="367"/>
      <c r="N27" s="367"/>
      <c r="O27" s="367"/>
    </row>
    <row r="28" spans="1:15" ht="15" customHeight="1" x14ac:dyDescent="0.2">
      <c r="B28" s="369" t="s">
        <v>4</v>
      </c>
      <c r="C28" s="376">
        <v>210</v>
      </c>
      <c r="D28" s="371">
        <v>0</v>
      </c>
      <c r="E28" s="378" t="s">
        <v>376</v>
      </c>
      <c r="F28" s="374" t="s">
        <v>376</v>
      </c>
      <c r="G28" s="378" t="s">
        <v>376</v>
      </c>
      <c r="H28" s="374" t="s">
        <v>376</v>
      </c>
      <c r="I28" s="367"/>
      <c r="J28" s="367"/>
      <c r="K28" s="367"/>
      <c r="L28" s="367"/>
      <c r="M28" s="367"/>
      <c r="N28" s="367"/>
      <c r="O28" s="367"/>
    </row>
    <row r="29" spans="1:15" ht="15" customHeight="1" x14ac:dyDescent="0.2">
      <c r="B29" s="370" t="s">
        <v>3</v>
      </c>
      <c r="C29" s="379">
        <v>224.7242152889491</v>
      </c>
      <c r="D29" s="372">
        <v>0.30763414831092051</v>
      </c>
      <c r="E29" s="379">
        <v>351.09991311755692</v>
      </c>
      <c r="F29" s="375">
        <v>0.33786746505325899</v>
      </c>
      <c r="G29" s="379">
        <v>569.82557527437382</v>
      </c>
      <c r="H29" s="375">
        <v>0.31696010087114124</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T26"/>
  <sheetViews>
    <sheetView zoomScaleNormal="100" workbookViewId="0"/>
  </sheetViews>
  <sheetFormatPr baseColWidth="10" defaultColWidth="11.42578125" defaultRowHeight="15" x14ac:dyDescent="0.25"/>
  <cols>
    <col min="1" max="1" width="1.85546875" style="872" customWidth="1"/>
    <col min="2" max="2" width="24.5703125" style="872" customWidth="1"/>
    <col min="3" max="7" width="10.85546875" style="872" customWidth="1"/>
    <col min="8" max="9" width="7.140625" style="872" customWidth="1"/>
    <col min="10" max="10" width="7.7109375" style="872" customWidth="1"/>
    <col min="11" max="14" width="8.28515625" style="872" customWidth="1"/>
    <col min="15" max="16" width="7.7109375" style="872" customWidth="1"/>
    <col min="17" max="17" width="11.42578125" style="872" customWidth="1"/>
    <col min="18" max="18" width="11.42578125" style="872"/>
    <col min="19" max="19" width="11.85546875" style="872" bestFit="1" customWidth="1"/>
    <col min="20" max="16384" width="11.42578125" style="872"/>
  </cols>
  <sheetData>
    <row r="1" spans="1:18" x14ac:dyDescent="0.25">
      <c r="A1" s="871"/>
      <c r="B1" s="871"/>
      <c r="G1" s="873"/>
      <c r="H1" s="873"/>
    </row>
    <row r="2" spans="1:18" ht="48.75" customHeight="1" x14ac:dyDescent="0.25">
      <c r="A2" s="871"/>
      <c r="B2" s="871"/>
      <c r="G2" s="873"/>
      <c r="H2" s="873"/>
    </row>
    <row r="3" spans="1:18" ht="24" customHeight="1" x14ac:dyDescent="0.25">
      <c r="A3" s="871"/>
      <c r="B3" s="1038" t="s">
        <v>381</v>
      </c>
      <c r="C3" s="1038"/>
      <c r="D3" s="1038"/>
      <c r="E3" s="1038"/>
      <c r="F3" s="1038"/>
      <c r="G3" s="1038"/>
      <c r="H3" s="1038"/>
      <c r="I3" s="1038"/>
      <c r="J3" s="1038"/>
      <c r="K3" s="1038"/>
      <c r="L3" s="1038"/>
      <c r="M3" s="1038"/>
      <c r="N3" s="1038"/>
      <c r="O3" s="1038"/>
    </row>
    <row r="5" spans="1:18" x14ac:dyDescent="0.25">
      <c r="B5" s="874"/>
      <c r="C5" s="1039" t="s">
        <v>378</v>
      </c>
      <c r="D5" s="1039"/>
      <c r="E5" s="1039"/>
      <c r="F5" s="1039"/>
      <c r="G5" s="1039"/>
      <c r="H5" s="1039"/>
      <c r="I5" s="1039" t="s">
        <v>352</v>
      </c>
      <c r="J5" s="1039"/>
      <c r="K5" s="1039"/>
      <c r="L5" s="1039"/>
      <c r="M5" s="1039"/>
      <c r="N5" s="1039"/>
      <c r="O5" s="1039"/>
      <c r="P5" s="1039"/>
    </row>
    <row r="6" spans="1:18" ht="21" customHeight="1" x14ac:dyDescent="0.25">
      <c r="B6" s="874"/>
      <c r="C6" s="1040"/>
      <c r="D6" s="1040"/>
      <c r="E6" s="1040"/>
      <c r="F6" s="1040"/>
      <c r="G6" s="1040"/>
      <c r="H6" s="1040"/>
      <c r="I6" s="1040">
        <v>43830</v>
      </c>
      <c r="J6" s="1041"/>
      <c r="K6" s="1042">
        <v>44196</v>
      </c>
      <c r="L6" s="1042"/>
      <c r="M6" s="1042">
        <v>44561</v>
      </c>
      <c r="N6" s="1042"/>
      <c r="O6" s="1042">
        <f>EVO_sol!O6</f>
        <v>44926</v>
      </c>
      <c r="P6" s="1042"/>
    </row>
    <row r="7" spans="1:18" x14ac:dyDescent="0.25">
      <c r="B7" s="944"/>
      <c r="C7" s="876">
        <v>43465</v>
      </c>
      <c r="D7" s="876">
        <v>43830</v>
      </c>
      <c r="E7" s="876">
        <v>44196</v>
      </c>
      <c r="F7" s="876">
        <v>44561</v>
      </c>
      <c r="G7" s="876">
        <f>EVO!G7</f>
        <v>44926</v>
      </c>
      <c r="H7" s="876"/>
      <c r="I7" s="876" t="s">
        <v>31</v>
      </c>
      <c r="J7" s="876" t="s">
        <v>353</v>
      </c>
      <c r="K7" s="876" t="s">
        <v>31</v>
      </c>
      <c r="L7" s="876" t="s">
        <v>353</v>
      </c>
      <c r="M7" s="876" t="s">
        <v>31</v>
      </c>
      <c r="N7" s="876" t="s">
        <v>353</v>
      </c>
      <c r="O7" s="876" t="s">
        <v>31</v>
      </c>
      <c r="P7" s="876" t="s">
        <v>353</v>
      </c>
    </row>
    <row r="8" spans="1:18" ht="15" customHeight="1" x14ac:dyDescent="0.25">
      <c r="B8" s="915" t="s">
        <v>11</v>
      </c>
      <c r="C8" s="922">
        <v>212243</v>
      </c>
      <c r="D8" s="922">
        <v>220375</v>
      </c>
      <c r="E8" s="922">
        <v>228555</v>
      </c>
      <c r="F8" s="922">
        <v>257227</v>
      </c>
      <c r="G8" s="922">
        <v>270632</v>
      </c>
      <c r="H8" s="887"/>
      <c r="I8" s="923">
        <v>3.8314573389935047E-2</v>
      </c>
      <c r="J8" s="922">
        <v>8132</v>
      </c>
      <c r="K8" s="924">
        <v>3.7118547929665402E-2</v>
      </c>
      <c r="L8" s="925">
        <v>8180</v>
      </c>
      <c r="M8" s="924">
        <v>0.12544901664807151</v>
      </c>
      <c r="N8" s="925">
        <v>28672</v>
      </c>
      <c r="O8" s="926">
        <v>5.2113502859342242E-2</v>
      </c>
      <c r="P8" s="925">
        <v>13405</v>
      </c>
    </row>
    <row r="9" spans="1:18" x14ac:dyDescent="0.25">
      <c r="B9" s="945" t="s">
        <v>10</v>
      </c>
      <c r="C9" s="892">
        <v>29146</v>
      </c>
      <c r="D9" s="892">
        <v>32952</v>
      </c>
      <c r="E9" s="892">
        <v>31533</v>
      </c>
      <c r="F9" s="892">
        <v>35145</v>
      </c>
      <c r="G9" s="892">
        <v>37547</v>
      </c>
      <c r="H9" s="893"/>
      <c r="I9" s="894">
        <v>0.13058395663212785</v>
      </c>
      <c r="J9" s="892">
        <v>3806</v>
      </c>
      <c r="K9" s="897">
        <v>-4.3062636562272383E-2</v>
      </c>
      <c r="L9" s="895">
        <v>-1419</v>
      </c>
      <c r="M9" s="897">
        <v>0.11454666539815439</v>
      </c>
      <c r="N9" s="895">
        <v>3612</v>
      </c>
      <c r="O9" s="896">
        <v>6.8345426091904971E-2</v>
      </c>
      <c r="P9" s="895">
        <v>2402</v>
      </c>
    </row>
    <row r="10" spans="1:18" x14ac:dyDescent="0.25">
      <c r="B10" s="945" t="s">
        <v>40</v>
      </c>
      <c r="C10" s="892">
        <v>22049</v>
      </c>
      <c r="D10" s="892">
        <v>21083</v>
      </c>
      <c r="E10" s="892">
        <v>24199</v>
      </c>
      <c r="F10" s="892">
        <v>27700</v>
      </c>
      <c r="G10" s="892">
        <v>28977</v>
      </c>
      <c r="H10" s="893"/>
      <c r="I10" s="894">
        <v>-4.3811510726110003E-2</v>
      </c>
      <c r="J10" s="892">
        <v>-966</v>
      </c>
      <c r="K10" s="897">
        <v>0.14779680311151155</v>
      </c>
      <c r="L10" s="895">
        <v>3116</v>
      </c>
      <c r="M10" s="897">
        <v>0.14467539980990951</v>
      </c>
      <c r="N10" s="895">
        <v>3501</v>
      </c>
      <c r="O10" s="896">
        <v>4.6101083032491053E-2</v>
      </c>
      <c r="P10" s="895">
        <v>1277</v>
      </c>
    </row>
    <row r="11" spans="1:18" x14ac:dyDescent="0.25">
      <c r="B11" s="945" t="s">
        <v>41</v>
      </c>
      <c r="C11" s="892">
        <v>17328</v>
      </c>
      <c r="D11" s="892">
        <v>20674</v>
      </c>
      <c r="E11" s="892">
        <v>23074</v>
      </c>
      <c r="F11" s="892">
        <v>24476</v>
      </c>
      <c r="G11" s="892">
        <v>26198</v>
      </c>
      <c r="H11" s="893"/>
      <c r="I11" s="894">
        <v>0.19309787626962138</v>
      </c>
      <c r="J11" s="892">
        <v>3346</v>
      </c>
      <c r="K11" s="897">
        <v>0.11608783979878101</v>
      </c>
      <c r="L11" s="895">
        <v>2400</v>
      </c>
      <c r="M11" s="897">
        <v>6.0761029730432625E-2</v>
      </c>
      <c r="N11" s="895">
        <v>1402</v>
      </c>
      <c r="O11" s="896">
        <v>7.0354633109985354E-2</v>
      </c>
      <c r="P11" s="895">
        <v>1722</v>
      </c>
    </row>
    <row r="12" spans="1:18" x14ac:dyDescent="0.25">
      <c r="B12" s="945" t="s">
        <v>9</v>
      </c>
      <c r="C12" s="892">
        <v>21638</v>
      </c>
      <c r="D12" s="892">
        <v>23390</v>
      </c>
      <c r="E12" s="892">
        <v>25070</v>
      </c>
      <c r="F12" s="892">
        <v>26787</v>
      </c>
      <c r="G12" s="892">
        <v>34697</v>
      </c>
      <c r="H12" s="893"/>
      <c r="I12" s="894">
        <v>8.0968666235326836E-2</v>
      </c>
      <c r="J12" s="892">
        <v>1752</v>
      </c>
      <c r="K12" s="897">
        <v>7.1825566481402259E-2</v>
      </c>
      <c r="L12" s="895">
        <v>1680</v>
      </c>
      <c r="M12" s="897">
        <v>6.8488232947746308E-2</v>
      </c>
      <c r="N12" s="895">
        <v>1717</v>
      </c>
      <c r="O12" s="896">
        <v>0.29529249262702062</v>
      </c>
      <c r="P12" s="895">
        <v>7910</v>
      </c>
      <c r="R12" s="927"/>
    </row>
    <row r="13" spans="1:18" x14ac:dyDescent="0.25">
      <c r="B13" s="945" t="s">
        <v>8</v>
      </c>
      <c r="C13" s="892">
        <v>15734</v>
      </c>
      <c r="D13" s="892">
        <v>17179</v>
      </c>
      <c r="E13" s="892">
        <v>17123</v>
      </c>
      <c r="F13" s="892">
        <v>17369</v>
      </c>
      <c r="G13" s="892">
        <v>17553</v>
      </c>
      <c r="H13" s="893"/>
      <c r="I13" s="894">
        <v>9.1839328841998302E-2</v>
      </c>
      <c r="J13" s="892">
        <v>1445</v>
      </c>
      <c r="K13" s="897">
        <v>-3.2597939344548577E-3</v>
      </c>
      <c r="L13" s="895">
        <v>-56</v>
      </c>
      <c r="M13" s="897">
        <v>1.4366641359574883E-2</v>
      </c>
      <c r="N13" s="895">
        <v>246</v>
      </c>
      <c r="O13" s="896">
        <v>1.0593586274396882E-2</v>
      </c>
      <c r="P13" s="895">
        <v>184</v>
      </c>
      <c r="R13" s="927"/>
    </row>
    <row r="14" spans="1:18" x14ac:dyDescent="0.25">
      <c r="B14" s="945" t="s">
        <v>7</v>
      </c>
      <c r="C14" s="892">
        <v>93374</v>
      </c>
      <c r="D14" s="892">
        <v>104776</v>
      </c>
      <c r="E14" s="892">
        <v>105589</v>
      </c>
      <c r="F14" s="892">
        <v>108712</v>
      </c>
      <c r="G14" s="892">
        <v>114173</v>
      </c>
      <c r="H14" s="893"/>
      <c r="I14" s="894">
        <v>0.12211108017221073</v>
      </c>
      <c r="J14" s="892">
        <v>11402</v>
      </c>
      <c r="K14" s="897">
        <v>7.7594105520348844E-3</v>
      </c>
      <c r="L14" s="895">
        <v>813</v>
      </c>
      <c r="M14" s="897">
        <v>2.9576944568089569E-2</v>
      </c>
      <c r="N14" s="895">
        <v>3123</v>
      </c>
      <c r="O14" s="896">
        <v>5.0233644859813076E-2</v>
      </c>
      <c r="P14" s="895">
        <v>5461</v>
      </c>
      <c r="R14" s="927"/>
    </row>
    <row r="15" spans="1:18" x14ac:dyDescent="0.25">
      <c r="B15" s="945" t="s">
        <v>43</v>
      </c>
      <c r="C15" s="892">
        <v>57838</v>
      </c>
      <c r="D15" s="892">
        <v>62182</v>
      </c>
      <c r="E15" s="892">
        <v>59849</v>
      </c>
      <c r="F15" s="892">
        <v>63814</v>
      </c>
      <c r="G15" s="892">
        <v>67338</v>
      </c>
      <c r="H15" s="893"/>
      <c r="I15" s="894">
        <v>7.5106331477575283E-2</v>
      </c>
      <c r="J15" s="892">
        <v>4344</v>
      </c>
      <c r="K15" s="897">
        <v>-3.7518896143578506E-2</v>
      </c>
      <c r="L15" s="895">
        <v>-2333</v>
      </c>
      <c r="M15" s="897">
        <v>6.6250062657688513E-2</v>
      </c>
      <c r="N15" s="895">
        <v>3965</v>
      </c>
      <c r="O15" s="896">
        <v>5.5222991819976697E-2</v>
      </c>
      <c r="P15" s="895">
        <v>3524</v>
      </c>
      <c r="R15" s="927"/>
    </row>
    <row r="16" spans="1:18" x14ac:dyDescent="0.25">
      <c r="B16" s="945" t="s">
        <v>44</v>
      </c>
      <c r="C16" s="892">
        <v>155037</v>
      </c>
      <c r="D16" s="892">
        <v>163730</v>
      </c>
      <c r="E16" s="892">
        <v>156934</v>
      </c>
      <c r="F16" s="892">
        <v>166875</v>
      </c>
      <c r="G16" s="892">
        <v>187874</v>
      </c>
      <c r="H16" s="893"/>
      <c r="I16" s="894">
        <v>5.6070486400020547E-2</v>
      </c>
      <c r="J16" s="892">
        <v>8693</v>
      </c>
      <c r="K16" s="897">
        <v>-4.1507359677517841E-2</v>
      </c>
      <c r="L16" s="895">
        <v>-6796</v>
      </c>
      <c r="M16" s="897">
        <v>6.3345100488103379E-2</v>
      </c>
      <c r="N16" s="895">
        <v>9941</v>
      </c>
      <c r="O16" s="896">
        <v>0.12583670411985026</v>
      </c>
      <c r="P16" s="895">
        <v>20999</v>
      </c>
      <c r="R16" s="927"/>
    </row>
    <row r="17" spans="2:20" x14ac:dyDescent="0.25">
      <c r="B17" s="945" t="s">
        <v>6</v>
      </c>
      <c r="C17" s="892">
        <v>74354</v>
      </c>
      <c r="D17" s="892">
        <v>88242</v>
      </c>
      <c r="E17" s="892">
        <v>102104</v>
      </c>
      <c r="F17" s="892">
        <v>117265</v>
      </c>
      <c r="G17" s="892">
        <v>133839</v>
      </c>
      <c r="H17" s="893"/>
      <c r="I17" s="894">
        <v>0.18678215025418932</v>
      </c>
      <c r="J17" s="892">
        <v>13888</v>
      </c>
      <c r="K17" s="897">
        <v>0.15709072777135602</v>
      </c>
      <c r="L17" s="895">
        <v>13862</v>
      </c>
      <c r="M17" s="897">
        <v>0.14848585755700072</v>
      </c>
      <c r="N17" s="895">
        <v>15161</v>
      </c>
      <c r="O17" s="896">
        <v>0.14133799513921463</v>
      </c>
      <c r="P17" s="895">
        <v>16574</v>
      </c>
      <c r="R17" s="927"/>
    </row>
    <row r="18" spans="2:20" x14ac:dyDescent="0.25">
      <c r="B18" s="945" t="s">
        <v>5</v>
      </c>
      <c r="C18" s="892">
        <v>29189</v>
      </c>
      <c r="D18" s="892">
        <v>28237</v>
      </c>
      <c r="E18" s="892">
        <v>29065</v>
      </c>
      <c r="F18" s="892">
        <v>31070</v>
      </c>
      <c r="G18" s="892">
        <v>32795</v>
      </c>
      <c r="H18" s="893"/>
      <c r="I18" s="894">
        <v>-3.2615026208503206E-2</v>
      </c>
      <c r="J18" s="892">
        <v>-952</v>
      </c>
      <c r="K18" s="897">
        <v>2.9323228388284939E-2</v>
      </c>
      <c r="L18" s="895">
        <v>828</v>
      </c>
      <c r="M18" s="897">
        <v>6.8983313263375257E-2</v>
      </c>
      <c r="N18" s="895">
        <v>2005</v>
      </c>
      <c r="O18" s="896">
        <v>5.551979401351792E-2</v>
      </c>
      <c r="P18" s="895">
        <v>1725</v>
      </c>
      <c r="R18" s="927"/>
    </row>
    <row r="19" spans="2:20" x14ac:dyDescent="0.25">
      <c r="B19" s="945" t="s">
        <v>38</v>
      </c>
      <c r="C19" s="892">
        <v>60099</v>
      </c>
      <c r="D19" s="892">
        <v>61636</v>
      </c>
      <c r="E19" s="892">
        <v>62544</v>
      </c>
      <c r="F19" s="892">
        <v>65061</v>
      </c>
      <c r="G19" s="892">
        <v>68103</v>
      </c>
      <c r="H19" s="893"/>
      <c r="I19" s="894">
        <v>2.5574468793158056E-2</v>
      </c>
      <c r="J19" s="892">
        <v>1537</v>
      </c>
      <c r="K19" s="897">
        <v>1.4731650334220303E-2</v>
      </c>
      <c r="L19" s="895">
        <v>908</v>
      </c>
      <c r="M19" s="897">
        <v>4.0243668457405901E-2</v>
      </c>
      <c r="N19" s="895">
        <v>2517</v>
      </c>
      <c r="O19" s="896">
        <v>4.6756121178586296E-2</v>
      </c>
      <c r="P19" s="895">
        <v>3042</v>
      </c>
      <c r="R19" s="927"/>
    </row>
    <row r="20" spans="2:20" x14ac:dyDescent="0.25">
      <c r="B20" s="945" t="s">
        <v>45</v>
      </c>
      <c r="C20" s="892">
        <v>141699</v>
      </c>
      <c r="D20" s="892">
        <v>143622</v>
      </c>
      <c r="E20" s="892">
        <v>133442</v>
      </c>
      <c r="F20" s="892">
        <v>152686</v>
      </c>
      <c r="G20" s="892">
        <v>163762</v>
      </c>
      <c r="H20" s="893"/>
      <c r="I20" s="894">
        <v>1.3571020261258004E-2</v>
      </c>
      <c r="J20" s="892">
        <v>1923</v>
      </c>
      <c r="K20" s="897">
        <v>-7.0880505772096147E-2</v>
      </c>
      <c r="L20" s="895">
        <v>-10180</v>
      </c>
      <c r="M20" s="897">
        <v>0.14421246683952571</v>
      </c>
      <c r="N20" s="895">
        <v>19244</v>
      </c>
      <c r="O20" s="896">
        <v>7.2541031921721677E-2</v>
      </c>
      <c r="P20" s="895">
        <v>11076</v>
      </c>
      <c r="R20" s="927"/>
    </row>
    <row r="21" spans="2:20" x14ac:dyDescent="0.25">
      <c r="B21" s="945" t="s">
        <v>46</v>
      </c>
      <c r="C21" s="892">
        <v>34999</v>
      </c>
      <c r="D21" s="892">
        <v>35054</v>
      </c>
      <c r="E21" s="892">
        <v>35294</v>
      </c>
      <c r="F21" s="892">
        <v>37047</v>
      </c>
      <c r="G21" s="892">
        <v>37762</v>
      </c>
      <c r="H21" s="893"/>
      <c r="I21" s="894">
        <v>1.571473470670659E-3</v>
      </c>
      <c r="J21" s="892">
        <v>55</v>
      </c>
      <c r="K21" s="897">
        <v>6.8465795629599757E-3</v>
      </c>
      <c r="L21" s="895">
        <v>240</v>
      </c>
      <c r="M21" s="897">
        <v>4.9668498894996249E-2</v>
      </c>
      <c r="N21" s="895">
        <v>1753</v>
      </c>
      <c r="O21" s="896">
        <v>1.9299808351553427E-2</v>
      </c>
      <c r="P21" s="895">
        <v>715</v>
      </c>
      <c r="R21" s="927"/>
    </row>
    <row r="22" spans="2:20" x14ac:dyDescent="0.25">
      <c r="B22" s="945" t="s">
        <v>47</v>
      </c>
      <c r="C22" s="892">
        <v>13668</v>
      </c>
      <c r="D22" s="892">
        <v>13801</v>
      </c>
      <c r="E22" s="892">
        <v>13661</v>
      </c>
      <c r="F22" s="892">
        <v>14164</v>
      </c>
      <c r="G22" s="892">
        <v>15245</v>
      </c>
      <c r="H22" s="893"/>
      <c r="I22" s="894">
        <v>9.7307579748318052E-3</v>
      </c>
      <c r="J22" s="892">
        <v>133</v>
      </c>
      <c r="K22" s="897">
        <v>-1.0144192449822453E-2</v>
      </c>
      <c r="L22" s="895">
        <v>-140</v>
      </c>
      <c r="M22" s="897">
        <v>3.6820144938145116E-2</v>
      </c>
      <c r="N22" s="895">
        <v>503</v>
      </c>
      <c r="O22" s="896">
        <v>7.6320248517367961E-2</v>
      </c>
      <c r="P22" s="895">
        <v>1081</v>
      </c>
      <c r="R22" s="927"/>
    </row>
    <row r="23" spans="2:20" x14ac:dyDescent="0.25">
      <c r="B23" s="945" t="s">
        <v>48</v>
      </c>
      <c r="C23" s="892">
        <v>65017</v>
      </c>
      <c r="D23" s="892">
        <v>67062</v>
      </c>
      <c r="E23" s="892">
        <v>65757</v>
      </c>
      <c r="F23" s="892">
        <v>65741</v>
      </c>
      <c r="G23" s="892">
        <v>65206</v>
      </c>
      <c r="H23" s="893"/>
      <c r="I23" s="894">
        <v>3.1453312210652618E-2</v>
      </c>
      <c r="J23" s="892">
        <v>2045</v>
      </c>
      <c r="K23" s="897">
        <v>-1.9459604545047915E-2</v>
      </c>
      <c r="L23" s="895">
        <v>-1305</v>
      </c>
      <c r="M23" s="897">
        <v>-2.4332010280270211E-4</v>
      </c>
      <c r="N23" s="895">
        <v>-16</v>
      </c>
      <c r="O23" s="896">
        <v>-8.137996075508469E-3</v>
      </c>
      <c r="P23" s="895">
        <v>-535</v>
      </c>
      <c r="R23" s="927"/>
    </row>
    <row r="24" spans="2:20" x14ac:dyDescent="0.25">
      <c r="B24" s="945" t="s">
        <v>49</v>
      </c>
      <c r="C24" s="892">
        <v>8100</v>
      </c>
      <c r="D24" s="892">
        <v>8282</v>
      </c>
      <c r="E24" s="892">
        <v>7638</v>
      </c>
      <c r="F24" s="892">
        <v>8004</v>
      </c>
      <c r="G24" s="892">
        <v>8548</v>
      </c>
      <c r="H24" s="893"/>
      <c r="I24" s="894">
        <v>2.246913580246912E-2</v>
      </c>
      <c r="J24" s="892">
        <v>182</v>
      </c>
      <c r="K24" s="897">
        <v>-7.7758995411736254E-2</v>
      </c>
      <c r="L24" s="895">
        <v>-644</v>
      </c>
      <c r="M24" s="897">
        <v>4.7918303220738423E-2</v>
      </c>
      <c r="N24" s="895">
        <v>366</v>
      </c>
      <c r="O24" s="896">
        <v>6.7966016991504175E-2</v>
      </c>
      <c r="P24" s="895">
        <v>544</v>
      </c>
      <c r="R24" s="927"/>
    </row>
    <row r="25" spans="2:20" x14ac:dyDescent="0.25">
      <c r="B25" s="946" t="s">
        <v>4</v>
      </c>
      <c r="C25" s="908">
        <v>2763</v>
      </c>
      <c r="D25" s="908">
        <v>2906</v>
      </c>
      <c r="E25" s="908">
        <v>2799</v>
      </c>
      <c r="F25" s="908">
        <v>2999</v>
      </c>
      <c r="G25" s="908">
        <v>3188</v>
      </c>
      <c r="H25" s="909"/>
      <c r="I25" s="911">
        <v>5.1755338400289563E-2</v>
      </c>
      <c r="J25" s="908">
        <v>143</v>
      </c>
      <c r="K25" s="914">
        <v>-3.6820371644872729E-2</v>
      </c>
      <c r="L25" s="912">
        <v>-107</v>
      </c>
      <c r="M25" s="914">
        <v>7.1454090746695176E-2</v>
      </c>
      <c r="N25" s="912">
        <v>200</v>
      </c>
      <c r="O25" s="913">
        <v>6.302100700233404E-2</v>
      </c>
      <c r="P25" s="912">
        <v>189</v>
      </c>
      <c r="R25" s="927"/>
      <c r="S25" s="927"/>
      <c r="T25" s="935"/>
    </row>
    <row r="26" spans="2:20" x14ac:dyDescent="0.25">
      <c r="B26" s="877" t="s">
        <v>3</v>
      </c>
      <c r="C26" s="878">
        <v>1054275</v>
      </c>
      <c r="D26" s="878">
        <v>1115183</v>
      </c>
      <c r="E26" s="878">
        <v>1124230</v>
      </c>
      <c r="F26" s="878">
        <v>1222142</v>
      </c>
      <c r="G26" s="878">
        <v>1313437</v>
      </c>
      <c r="H26" s="879"/>
      <c r="I26" s="880">
        <v>5.7772402836072212E-2</v>
      </c>
      <c r="J26" s="881">
        <v>60908</v>
      </c>
      <c r="K26" s="882">
        <v>8.1125698652149136E-3</v>
      </c>
      <c r="L26" s="878">
        <v>9047</v>
      </c>
      <c r="M26" s="883">
        <v>8.7092498865890322E-2</v>
      </c>
      <c r="N26" s="884">
        <v>97912</v>
      </c>
      <c r="O26" s="883">
        <v>0.16829919144659011</v>
      </c>
      <c r="P26" s="884">
        <v>91295</v>
      </c>
    </row>
  </sheetData>
  <mergeCells count="7">
    <mergeCell ref="B3:O3"/>
    <mergeCell ref="C5:H6"/>
    <mergeCell ref="I5:P5"/>
    <mergeCell ref="I6:J6"/>
    <mergeCell ref="K6:L6"/>
    <mergeCell ref="O6:P6"/>
    <mergeCell ref="M6:N6"/>
  </mergeCells>
  <pageMargins left="0.7" right="0.7" top="0.75" bottom="0.75" header="0.3" footer="0.3"/>
  <pageSetup paperSize="9" scale="88"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EVO_resolPIA!C8:G8</xm:f>
              <xm:sqref>H8</xm:sqref>
            </x14:sparkline>
            <x14:sparkline>
              <xm:f>EVO_resolPIA!C9:G9</xm:f>
              <xm:sqref>H9</xm:sqref>
            </x14:sparkline>
            <x14:sparkline>
              <xm:f>EVO_resolPIA!C10:G10</xm:f>
              <xm:sqref>H10</xm:sqref>
            </x14:sparkline>
            <x14:sparkline>
              <xm:f>EVO_resolPIA!C11:G11</xm:f>
              <xm:sqref>H11</xm:sqref>
            </x14:sparkline>
            <x14:sparkline>
              <xm:f>EVO_resolPIA!C12:G12</xm:f>
              <xm:sqref>H12</xm:sqref>
            </x14:sparkline>
            <x14:sparkline>
              <xm:f>EVO_resolPIA!C13:G13</xm:f>
              <xm:sqref>H13</xm:sqref>
            </x14:sparkline>
            <x14:sparkline>
              <xm:f>EVO_resolPIA!C14:G14</xm:f>
              <xm:sqref>H14</xm:sqref>
            </x14:sparkline>
            <x14:sparkline>
              <xm:f>EVO_resolPIA!C15:G15</xm:f>
              <xm:sqref>H15</xm:sqref>
            </x14:sparkline>
            <x14:sparkline>
              <xm:f>EVO_resolPIA!C16:G16</xm:f>
              <xm:sqref>H16</xm:sqref>
            </x14:sparkline>
            <x14:sparkline>
              <xm:f>EVO_resolPIA!C17:G17</xm:f>
              <xm:sqref>H17</xm:sqref>
            </x14:sparkline>
            <x14:sparkline>
              <xm:f>EVO_resolPIA!C18:G18</xm:f>
              <xm:sqref>H18</xm:sqref>
            </x14:sparkline>
            <x14:sparkline>
              <xm:f>EVO_resolPIA!C19:G19</xm:f>
              <xm:sqref>H19</xm:sqref>
            </x14:sparkline>
            <x14:sparkline>
              <xm:f>EVO_resolPIA!C20:G20</xm:f>
              <xm:sqref>H20</xm:sqref>
            </x14:sparkline>
            <x14:sparkline>
              <xm:f>EVO_resolPIA!C21:G21</xm:f>
              <xm:sqref>H21</xm:sqref>
            </x14:sparkline>
            <x14:sparkline>
              <xm:f>EVO_resolPIA!C22:G22</xm:f>
              <xm:sqref>H22</xm:sqref>
            </x14:sparkline>
            <x14:sparkline>
              <xm:f>EVO_resolPIA!C23:G23</xm:f>
              <xm:sqref>H23</xm:sqref>
            </x14:sparkline>
            <x14:sparkline>
              <xm:f>EVO_resolPIA!C24:G24</xm:f>
              <xm:sqref>H24</xm:sqref>
            </x14:sparkline>
            <x14:sparkline>
              <xm:f>EVO_resolPIA!C25:G25</xm:f>
              <xm:sqref>H25</xm:sqref>
            </x14:sparkline>
            <x14:sparkline>
              <xm:f>EVO_resolPIA!C26:G26</xm:f>
              <xm:sqref>H26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204</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2" t="s">
        <v>467</v>
      </c>
      <c r="C6" s="1182"/>
      <c r="D6" s="1182"/>
      <c r="E6" s="1182"/>
      <c r="F6" s="1182"/>
      <c r="G6" s="1182"/>
      <c r="H6" s="1182"/>
      <c r="I6" s="1182"/>
      <c r="J6" s="390"/>
      <c r="K6" s="390"/>
      <c r="L6" s="390"/>
      <c r="M6" s="363"/>
      <c r="N6" s="363"/>
      <c r="O6" s="363"/>
      <c r="P6" s="363"/>
      <c r="Q6" s="363"/>
      <c r="R6" s="363"/>
    </row>
    <row r="7" spans="1:18" s="7" customFormat="1" ht="15.75" customHeight="1" x14ac:dyDescent="0.2">
      <c r="A7" s="365"/>
      <c r="B7" s="1183" t="str">
        <f>porsaad!B6</f>
        <v>Situación a 31 de diciembre de 2022</v>
      </c>
      <c r="C7" s="1183"/>
      <c r="D7" s="1183"/>
      <c r="E7" s="1183"/>
      <c r="F7" s="1183"/>
      <c r="G7" s="1183"/>
      <c r="H7" s="1183"/>
      <c r="I7" s="1183"/>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0" t="s">
        <v>15</v>
      </c>
      <c r="C9" s="1192" t="s">
        <v>51</v>
      </c>
      <c r="D9" s="1193"/>
      <c r="E9" s="1192" t="s">
        <v>36</v>
      </c>
      <c r="F9" s="1194"/>
      <c r="G9" s="1193" t="s">
        <v>35</v>
      </c>
      <c r="H9" s="1194"/>
      <c r="I9" s="367"/>
      <c r="J9" s="367"/>
      <c r="K9" s="367"/>
      <c r="L9" s="367"/>
      <c r="M9" s="367"/>
      <c r="N9" s="367"/>
      <c r="O9" s="367"/>
    </row>
    <row r="10" spans="1:18" ht="46.5" customHeight="1" x14ac:dyDescent="0.2">
      <c r="B10" s="1191"/>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v>276.74357142857144</v>
      </c>
      <c r="D11" s="371">
        <v>0.15387695697064124</v>
      </c>
      <c r="E11" s="377">
        <v>355.56905125409719</v>
      </c>
      <c r="F11" s="373">
        <v>0.2904954848146894</v>
      </c>
      <c r="G11" s="377">
        <v>582.30323927538575</v>
      </c>
      <c r="H11" s="373">
        <v>0.20147303612165082</v>
      </c>
      <c r="I11" s="367"/>
      <c r="J11" s="367"/>
      <c r="K11" s="367"/>
      <c r="L11" s="367"/>
      <c r="M11" s="367"/>
      <c r="N11" s="367"/>
      <c r="O11" s="367"/>
    </row>
    <row r="12" spans="1:18" ht="15" customHeight="1" x14ac:dyDescent="0.2">
      <c r="B12" s="369" t="s">
        <v>10</v>
      </c>
      <c r="C12" s="376">
        <v>213.08648648648651</v>
      </c>
      <c r="D12" s="371">
        <v>0.48896009714480476</v>
      </c>
      <c r="E12" s="378">
        <v>302.10310322989062</v>
      </c>
      <c r="F12" s="374">
        <v>0.45114029477072037</v>
      </c>
      <c r="G12" s="378">
        <v>459.09777061418481</v>
      </c>
      <c r="H12" s="374">
        <v>0.44079106770311721</v>
      </c>
      <c r="I12" s="367"/>
      <c r="J12" s="367"/>
      <c r="K12" s="367"/>
      <c r="L12" s="367"/>
      <c r="M12" s="367"/>
      <c r="N12" s="367"/>
      <c r="O12" s="367"/>
    </row>
    <row r="13" spans="1:18" ht="15" customHeight="1" x14ac:dyDescent="0.2">
      <c r="B13" s="369" t="s">
        <v>40</v>
      </c>
      <c r="C13" s="376">
        <v>258.19033333333334</v>
      </c>
      <c r="D13" s="371">
        <v>0.58276715077459895</v>
      </c>
      <c r="E13" s="378">
        <v>312.47716528162709</v>
      </c>
      <c r="F13" s="374">
        <v>0.54551188014552798</v>
      </c>
      <c r="G13" s="378">
        <v>426.66726415094899</v>
      </c>
      <c r="H13" s="374">
        <v>0.46068052643704943</v>
      </c>
      <c r="I13" s="367"/>
      <c r="J13" s="367"/>
      <c r="K13" s="367"/>
      <c r="L13" s="367"/>
      <c r="M13" s="367"/>
      <c r="N13" s="367"/>
      <c r="O13" s="367"/>
    </row>
    <row r="14" spans="1:18" ht="15" customHeight="1" x14ac:dyDescent="0.2">
      <c r="B14" s="369" t="s">
        <v>41</v>
      </c>
      <c r="C14" s="376">
        <v>403.49</v>
      </c>
      <c r="D14" s="371">
        <v>0</v>
      </c>
      <c r="E14" s="378">
        <v>331.49126965079358</v>
      </c>
      <c r="F14" s="374">
        <v>0.27515536572236793</v>
      </c>
      <c r="G14" s="378">
        <v>503.89441005617982</v>
      </c>
      <c r="H14" s="374">
        <v>0.37615114898329111</v>
      </c>
      <c r="I14" s="367"/>
      <c r="J14" s="367"/>
      <c r="K14" s="367"/>
      <c r="L14" s="367"/>
      <c r="M14" s="367"/>
      <c r="N14" s="367"/>
      <c r="O14" s="367"/>
    </row>
    <row r="15" spans="1:18" ht="15" customHeight="1" x14ac:dyDescent="0.2">
      <c r="B15" s="369" t="s">
        <v>9</v>
      </c>
      <c r="C15" s="376">
        <v>299.67899999999997</v>
      </c>
      <c r="D15" s="371">
        <v>0.60052947222441422</v>
      </c>
      <c r="E15" s="378">
        <v>359.17626804123654</v>
      </c>
      <c r="F15" s="374">
        <v>0.23453574509672784</v>
      </c>
      <c r="G15" s="378">
        <v>594.71989808917135</v>
      </c>
      <c r="H15" s="374">
        <v>0.20768124092123333</v>
      </c>
      <c r="I15" s="367"/>
      <c r="J15" s="367"/>
      <c r="K15" s="367"/>
      <c r="L15" s="367"/>
      <c r="M15" s="367"/>
      <c r="N15" s="367"/>
      <c r="O15" s="367"/>
    </row>
    <row r="16" spans="1:18" ht="15" customHeight="1" x14ac:dyDescent="0.2">
      <c r="B16" s="369" t="s">
        <v>8</v>
      </c>
      <c r="C16" s="376">
        <v>570.32000000000005</v>
      </c>
      <c r="D16" s="371">
        <v>0.35893430557144274</v>
      </c>
      <c r="E16" s="378">
        <v>328.86808510638315</v>
      </c>
      <c r="F16" s="374">
        <v>0.48355501580642185</v>
      </c>
      <c r="G16" s="378">
        <v>479.97343749999965</v>
      </c>
      <c r="H16" s="374">
        <v>0.55886897038019567</v>
      </c>
      <c r="I16" s="367"/>
      <c r="J16" s="367"/>
      <c r="K16" s="367"/>
      <c r="L16" s="367"/>
      <c r="M16" s="367"/>
      <c r="N16" s="367"/>
      <c r="O16" s="367"/>
    </row>
    <row r="17" spans="1:15" ht="15" customHeight="1" x14ac:dyDescent="0.2">
      <c r="B17" s="369" t="s">
        <v>7</v>
      </c>
      <c r="C17" s="376">
        <v>220.00171874999995</v>
      </c>
      <c r="D17" s="371">
        <v>0.85229396393310453</v>
      </c>
      <c r="E17" s="378">
        <v>363.48962397039736</v>
      </c>
      <c r="F17" s="374">
        <v>0.73399698278517134</v>
      </c>
      <c r="G17" s="378">
        <v>505.34814093099266</v>
      </c>
      <c r="H17" s="374">
        <v>0.63207927441456702</v>
      </c>
      <c r="I17" s="367"/>
      <c r="J17" s="367"/>
      <c r="K17" s="367"/>
      <c r="L17" s="367"/>
      <c r="M17" s="367"/>
      <c r="N17" s="367"/>
      <c r="O17" s="367"/>
    </row>
    <row r="18" spans="1:15" ht="15" customHeight="1" x14ac:dyDescent="0.2">
      <c r="B18" s="369" t="s">
        <v>43</v>
      </c>
      <c r="C18" s="376">
        <v>224.96478905704302</v>
      </c>
      <c r="D18" s="371">
        <v>0.41867488183176482</v>
      </c>
      <c r="E18" s="378">
        <v>370.03948598371005</v>
      </c>
      <c r="F18" s="374">
        <v>0.49074440930443436</v>
      </c>
      <c r="G18" s="378">
        <v>454.8220762711814</v>
      </c>
      <c r="H18" s="374">
        <v>0.55605564585853062</v>
      </c>
      <c r="I18" s="367"/>
      <c r="J18" s="367"/>
      <c r="K18" s="367"/>
      <c r="L18" s="367"/>
      <c r="M18" s="367"/>
      <c r="N18" s="367"/>
      <c r="O18" s="367"/>
    </row>
    <row r="19" spans="1:15" ht="15" customHeight="1" x14ac:dyDescent="0.2">
      <c r="B19" s="369" t="s">
        <v>44</v>
      </c>
      <c r="C19" s="376">
        <v>550.79</v>
      </c>
      <c r="D19" s="371">
        <v>0.36127328209442539</v>
      </c>
      <c r="E19" s="378">
        <v>616.11569390833586</v>
      </c>
      <c r="F19" s="374">
        <v>0.28707969628163083</v>
      </c>
      <c r="G19" s="378">
        <v>618.76655879446093</v>
      </c>
      <c r="H19" s="374">
        <v>0.29008963862287623</v>
      </c>
      <c r="I19" s="367"/>
      <c r="J19" s="367"/>
      <c r="K19" s="367"/>
      <c r="L19" s="367"/>
      <c r="M19" s="367"/>
      <c r="N19" s="367"/>
      <c r="O19" s="367"/>
    </row>
    <row r="20" spans="1:15" ht="15" customHeight="1" x14ac:dyDescent="0.2">
      <c r="B20" s="369" t="s">
        <v>6</v>
      </c>
      <c r="C20" s="376">
        <v>1434.8162525879909</v>
      </c>
      <c r="D20" s="371">
        <v>0.35531383916262943</v>
      </c>
      <c r="E20" s="378">
        <v>836.92542764230279</v>
      </c>
      <c r="F20" s="374">
        <v>0.59170817191895919</v>
      </c>
      <c r="G20" s="441">
        <v>875.8907122232705</v>
      </c>
      <c r="H20" s="374">
        <v>0.37081190141156267</v>
      </c>
      <c r="I20" s="367"/>
      <c r="J20" s="367"/>
      <c r="K20" s="367"/>
      <c r="L20" s="367"/>
      <c r="M20" s="367"/>
      <c r="N20" s="367"/>
      <c r="O20" s="367"/>
    </row>
    <row r="21" spans="1:15" ht="15" customHeight="1" x14ac:dyDescent="0.2">
      <c r="B21" s="369" t="s">
        <v>5</v>
      </c>
      <c r="C21" s="376">
        <v>460.8</v>
      </c>
      <c r="D21" s="371">
        <v>0</v>
      </c>
      <c r="E21" s="378">
        <v>340.80446521287485</v>
      </c>
      <c r="F21" s="374">
        <v>0.3540065861532839</v>
      </c>
      <c r="G21" s="378">
        <v>502.79239113827276</v>
      </c>
      <c r="H21" s="374">
        <v>0.41308813626431057</v>
      </c>
      <c r="I21" s="367"/>
      <c r="J21" s="367"/>
      <c r="K21" s="367"/>
      <c r="L21" s="367"/>
      <c r="M21" s="367"/>
      <c r="N21" s="367"/>
      <c r="O21" s="367"/>
    </row>
    <row r="22" spans="1:15" ht="15" customHeight="1" x14ac:dyDescent="0.2">
      <c r="B22" s="369" t="s">
        <v>38</v>
      </c>
      <c r="C22" s="376">
        <v>212.74368421052631</v>
      </c>
      <c r="D22" s="371">
        <v>0.44584472517006124</v>
      </c>
      <c r="E22" s="378">
        <v>343.1226498075884</v>
      </c>
      <c r="F22" s="374">
        <v>0.54682095265336206</v>
      </c>
      <c r="G22" s="378">
        <v>390.32484660714397</v>
      </c>
      <c r="H22" s="374">
        <v>0.52789217532703314</v>
      </c>
      <c r="I22" s="367"/>
      <c r="J22" s="367"/>
      <c r="K22" s="367"/>
      <c r="L22" s="367"/>
      <c r="M22" s="367"/>
      <c r="N22" s="367"/>
      <c r="O22" s="367"/>
    </row>
    <row r="23" spans="1:15" ht="15" customHeight="1" x14ac:dyDescent="0.2">
      <c r="B23" s="369" t="s">
        <v>45</v>
      </c>
      <c r="C23" s="376">
        <v>364.52</v>
      </c>
      <c r="D23" s="371">
        <v>0.25031564535364997</v>
      </c>
      <c r="E23" s="378">
        <v>376.4784054754287</v>
      </c>
      <c r="F23" s="374">
        <v>0.16085011358968973</v>
      </c>
      <c r="G23" s="378">
        <v>550.1071947574211</v>
      </c>
      <c r="H23" s="374">
        <v>0.2732671687454748</v>
      </c>
      <c r="I23" s="367"/>
      <c r="J23" s="367"/>
      <c r="K23" s="367"/>
      <c r="L23" s="367"/>
      <c r="M23" s="367"/>
      <c r="N23" s="367"/>
      <c r="O23" s="367"/>
    </row>
    <row r="24" spans="1:15" ht="15" customHeight="1" x14ac:dyDescent="0.2">
      <c r="B24" s="369" t="s">
        <v>46</v>
      </c>
      <c r="C24" s="376" t="s">
        <v>376</v>
      </c>
      <c r="D24" s="371" t="s">
        <v>376</v>
      </c>
      <c r="E24" s="378">
        <v>419.80051587301483</v>
      </c>
      <c r="F24" s="374">
        <v>0.11840515428302695</v>
      </c>
      <c r="G24" s="378">
        <v>698.35064655172948</v>
      </c>
      <c r="H24" s="374">
        <v>0.13766907331566094</v>
      </c>
      <c r="I24" s="367"/>
      <c r="J24" s="367"/>
      <c r="K24" s="367"/>
      <c r="L24" s="367"/>
      <c r="M24" s="367"/>
      <c r="N24" s="367"/>
      <c r="O24" s="367"/>
    </row>
    <row r="25" spans="1:15" ht="15" customHeight="1" x14ac:dyDescent="0.2">
      <c r="B25" s="369" t="s">
        <v>47</v>
      </c>
      <c r="C25" s="376">
        <v>1138.011</v>
      </c>
      <c r="D25" s="371">
        <v>0.48507103599437984</v>
      </c>
      <c r="E25" s="378">
        <v>538.36208588957084</v>
      </c>
      <c r="F25" s="374">
        <v>0.80123341179302354</v>
      </c>
      <c r="G25" s="378">
        <v>574.54683453237328</v>
      </c>
      <c r="H25" s="374">
        <v>0.56366181955661732</v>
      </c>
      <c r="I25" s="367"/>
      <c r="J25" s="367"/>
      <c r="K25" s="367"/>
      <c r="L25" s="367"/>
      <c r="M25" s="367"/>
      <c r="N25" s="367"/>
      <c r="O25" s="367"/>
    </row>
    <row r="26" spans="1:15" ht="15" customHeight="1" x14ac:dyDescent="0.2">
      <c r="B26" s="369" t="s">
        <v>48</v>
      </c>
      <c r="C26" s="376">
        <v>328.18051282051283</v>
      </c>
      <c r="D26" s="371">
        <v>0.36075333225405332</v>
      </c>
      <c r="E26" s="378">
        <v>627.80404958677707</v>
      </c>
      <c r="F26" s="374">
        <v>0.3232311445598996</v>
      </c>
      <c r="G26" s="378">
        <v>696.10924444444379</v>
      </c>
      <c r="H26" s="374">
        <v>0.32607297984346445</v>
      </c>
      <c r="I26" s="367"/>
      <c r="J26" s="367"/>
      <c r="K26" s="367"/>
      <c r="L26" s="367"/>
      <c r="M26" s="367"/>
      <c r="N26" s="367"/>
      <c r="O26" s="367"/>
    </row>
    <row r="27" spans="1:15" ht="15" customHeight="1" x14ac:dyDescent="0.2">
      <c r="B27" s="369" t="s">
        <v>49</v>
      </c>
      <c r="C27" s="376">
        <v>491.49300000000005</v>
      </c>
      <c r="D27" s="371">
        <v>0.31576837996072171</v>
      </c>
      <c r="E27" s="378">
        <v>404.31984732824253</v>
      </c>
      <c r="F27" s="374">
        <v>0.13327962330239923</v>
      </c>
      <c r="G27" s="378">
        <v>668.744055944058</v>
      </c>
      <c r="H27" s="374">
        <v>9.638279086562726E-2</v>
      </c>
      <c r="I27" s="367"/>
      <c r="J27" s="367"/>
      <c r="K27" s="367"/>
      <c r="L27" s="367"/>
      <c r="M27" s="367"/>
      <c r="N27" s="367"/>
      <c r="O27" s="367"/>
    </row>
    <row r="28" spans="1:15" ht="15" customHeight="1" x14ac:dyDescent="0.2">
      <c r="B28" s="369" t="s">
        <v>4</v>
      </c>
      <c r="C28" s="376" t="s">
        <v>376</v>
      </c>
      <c r="D28" s="371" t="s">
        <v>376</v>
      </c>
      <c r="E28" s="378">
        <v>270.97499999999997</v>
      </c>
      <c r="F28" s="374">
        <v>0.1425042949371626</v>
      </c>
      <c r="G28" s="378">
        <v>531.62</v>
      </c>
      <c r="H28" s="374">
        <v>0</v>
      </c>
      <c r="I28" s="367"/>
      <c r="J28" s="367"/>
      <c r="K28" s="367"/>
      <c r="L28" s="367"/>
      <c r="M28" s="367"/>
      <c r="N28" s="367"/>
      <c r="O28" s="367"/>
    </row>
    <row r="29" spans="1:15" ht="15" customHeight="1" x14ac:dyDescent="0.2">
      <c r="B29" s="370" t="s">
        <v>3</v>
      </c>
      <c r="C29" s="379">
        <v>470.9248886391008</v>
      </c>
      <c r="D29" s="372">
        <v>1.146748290876223</v>
      </c>
      <c r="E29" s="379">
        <v>445.49537055162187</v>
      </c>
      <c r="F29" s="375">
        <v>0.62824856361092962</v>
      </c>
      <c r="G29" s="379">
        <v>550.75840826664057</v>
      </c>
      <c r="H29" s="375">
        <v>0.47395516004598842</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205</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2" t="s">
        <v>466</v>
      </c>
      <c r="C6" s="1182"/>
      <c r="D6" s="1182"/>
      <c r="E6" s="1182"/>
      <c r="F6" s="1182"/>
      <c r="G6" s="1182"/>
      <c r="H6" s="1182"/>
      <c r="I6" s="1182"/>
      <c r="J6" s="390"/>
      <c r="K6" s="390"/>
      <c r="L6" s="390"/>
      <c r="M6" s="363"/>
      <c r="N6" s="363"/>
      <c r="O6" s="363"/>
      <c r="P6" s="363"/>
      <c r="Q6" s="363"/>
      <c r="R6" s="363"/>
    </row>
    <row r="7" spans="1:18" s="7" customFormat="1" ht="15.75" customHeight="1" x14ac:dyDescent="0.2">
      <c r="A7" s="365"/>
      <c r="B7" s="1183" t="str">
        <f>porsaad!B6</f>
        <v>Situación a 31 de diciembre de 2022</v>
      </c>
      <c r="C7" s="1183"/>
      <c r="D7" s="1183"/>
      <c r="E7" s="1183"/>
      <c r="F7" s="1183"/>
      <c r="G7" s="1183"/>
      <c r="H7" s="1183"/>
      <c r="I7" s="1183"/>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0" t="s">
        <v>15</v>
      </c>
      <c r="C9" s="1192" t="s">
        <v>51</v>
      </c>
      <c r="D9" s="1193"/>
      <c r="E9" s="1192" t="s">
        <v>36</v>
      </c>
      <c r="F9" s="1194"/>
      <c r="G9" s="1193" t="s">
        <v>35</v>
      </c>
      <c r="H9" s="1194"/>
      <c r="I9" s="367"/>
      <c r="J9" s="367"/>
      <c r="K9" s="367"/>
      <c r="L9" s="367"/>
      <c r="M9" s="367"/>
      <c r="N9" s="367"/>
      <c r="O9" s="367"/>
    </row>
    <row r="10" spans="1:18" ht="46.5" customHeight="1" x14ac:dyDescent="0.2">
      <c r="B10" s="1191"/>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v>249.31034482758622</v>
      </c>
      <c r="D11" s="371">
        <v>0.13683512404847409</v>
      </c>
      <c r="E11" s="377">
        <v>321.25313432835816</v>
      </c>
      <c r="F11" s="373">
        <v>0.34154115302727617</v>
      </c>
      <c r="G11" s="377">
        <v>527.17983870967771</v>
      </c>
      <c r="H11" s="373">
        <v>0.23790982127094012</v>
      </c>
      <c r="I11" s="367"/>
      <c r="J11" s="367"/>
      <c r="K11" s="367"/>
      <c r="L11" s="367"/>
      <c r="M11" s="367"/>
      <c r="N11" s="367"/>
      <c r="O11" s="367"/>
    </row>
    <row r="12" spans="1:18" ht="15" customHeight="1" x14ac:dyDescent="0.2">
      <c r="B12" s="369" t="s">
        <v>10</v>
      </c>
      <c r="C12" s="376">
        <v>90.291375661375653</v>
      </c>
      <c r="D12" s="371">
        <v>0.701759945539149</v>
      </c>
      <c r="E12" s="378">
        <v>191.22931558935369</v>
      </c>
      <c r="F12" s="374">
        <v>0.54391576977443967</v>
      </c>
      <c r="G12" s="378">
        <v>298.49772727272716</v>
      </c>
      <c r="H12" s="374">
        <v>0.33171455277613376</v>
      </c>
      <c r="I12" s="367"/>
      <c r="J12" s="367"/>
      <c r="K12" s="367"/>
      <c r="L12" s="367"/>
      <c r="M12" s="367"/>
      <c r="N12" s="367"/>
      <c r="O12" s="367"/>
    </row>
    <row r="13" spans="1:18" ht="15" customHeight="1" x14ac:dyDescent="0.2">
      <c r="B13" s="369" t="s">
        <v>40</v>
      </c>
      <c r="C13" s="376">
        <v>149.84077922077921</v>
      </c>
      <c r="D13" s="371">
        <v>0.39883189311763029</v>
      </c>
      <c r="E13" s="378">
        <v>225.39467289719619</v>
      </c>
      <c r="F13" s="374">
        <v>0.33852590011119182</v>
      </c>
      <c r="G13" s="378">
        <v>356.07722222222225</v>
      </c>
      <c r="H13" s="374">
        <v>0.32784055683478075</v>
      </c>
      <c r="I13" s="367"/>
      <c r="J13" s="367"/>
      <c r="K13" s="367"/>
      <c r="L13" s="367"/>
      <c r="M13" s="367"/>
      <c r="N13" s="367"/>
      <c r="O13" s="367"/>
    </row>
    <row r="14" spans="1:18" ht="15" customHeight="1" x14ac:dyDescent="0.2">
      <c r="B14" s="369" t="s">
        <v>41</v>
      </c>
      <c r="C14" s="376">
        <v>148.72041645833335</v>
      </c>
      <c r="D14" s="371">
        <v>0.71878887999235486</v>
      </c>
      <c r="E14" s="378">
        <v>223.06435500000001</v>
      </c>
      <c r="F14" s="374">
        <v>0.60892658398163557</v>
      </c>
      <c r="G14" s="378">
        <v>185.66918891891891</v>
      </c>
      <c r="H14" s="374">
        <v>0.76365265981595132</v>
      </c>
      <c r="I14" s="367"/>
      <c r="J14" s="367"/>
      <c r="K14" s="367"/>
      <c r="L14" s="367"/>
      <c r="M14" s="367"/>
      <c r="N14" s="367"/>
      <c r="O14" s="367"/>
    </row>
    <row r="15" spans="1:18" ht="15" customHeight="1" x14ac:dyDescent="0.2">
      <c r="B15" s="369" t="s">
        <v>9</v>
      </c>
      <c r="C15" s="376">
        <v>260.88737662337667</v>
      </c>
      <c r="D15" s="371">
        <v>0.21650797751079717</v>
      </c>
      <c r="E15" s="378">
        <v>367.03615740740725</v>
      </c>
      <c r="F15" s="374">
        <v>0.17766164672867238</v>
      </c>
      <c r="G15" s="378">
        <v>584.99419354838653</v>
      </c>
      <c r="H15" s="374">
        <v>0.24865363365781798</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210.5928435092581</v>
      </c>
      <c r="D17" s="371">
        <v>0.61040469620298088</v>
      </c>
      <c r="E17" s="378">
        <v>373.01275932549544</v>
      </c>
      <c r="F17" s="374">
        <v>0.70682250660270651</v>
      </c>
      <c r="G17" s="378">
        <v>490.65827922077909</v>
      </c>
      <c r="H17" s="374">
        <v>0.60742148787936978</v>
      </c>
      <c r="I17" s="367"/>
      <c r="J17" s="367"/>
      <c r="K17" s="367"/>
      <c r="L17" s="367"/>
      <c r="M17" s="367"/>
      <c r="N17" s="367"/>
      <c r="O17" s="367"/>
    </row>
    <row r="18" spans="1:15" ht="15" customHeight="1" x14ac:dyDescent="0.2">
      <c r="B18" s="369" t="s">
        <v>43</v>
      </c>
      <c r="C18" s="376">
        <v>167.92280952380952</v>
      </c>
      <c r="D18" s="371">
        <v>0.64596841682175732</v>
      </c>
      <c r="E18" s="378">
        <v>201.56921290322583</v>
      </c>
      <c r="F18" s="374">
        <v>0.75658533898345937</v>
      </c>
      <c r="G18" s="378">
        <v>203.07065137614677</v>
      </c>
      <c r="H18" s="374">
        <v>0.82919353120147066</v>
      </c>
      <c r="I18" s="367"/>
      <c r="J18" s="367"/>
      <c r="K18" s="367"/>
      <c r="L18" s="367"/>
      <c r="M18" s="367"/>
      <c r="N18" s="367"/>
      <c r="O18" s="367"/>
    </row>
    <row r="19" spans="1:15" ht="15" customHeight="1" x14ac:dyDescent="0.2">
      <c r="B19" s="369" t="s">
        <v>44</v>
      </c>
      <c r="C19" s="376">
        <v>172.31604508196725</v>
      </c>
      <c r="D19" s="371">
        <v>0.10111032579518815</v>
      </c>
      <c r="E19" s="378">
        <v>389.58297872340449</v>
      </c>
      <c r="F19" s="374">
        <v>0.1613998248437318</v>
      </c>
      <c r="G19" s="378">
        <v>399.88637305699416</v>
      </c>
      <c r="H19" s="374">
        <v>0.14701587904179095</v>
      </c>
      <c r="I19" s="367"/>
      <c r="J19" s="367"/>
      <c r="K19" s="367"/>
      <c r="L19" s="367"/>
      <c r="M19" s="367"/>
      <c r="N19" s="367"/>
      <c r="O19" s="367"/>
    </row>
    <row r="20" spans="1:15" ht="15" customHeight="1" x14ac:dyDescent="0.2">
      <c r="B20" s="369" t="s">
        <v>6</v>
      </c>
      <c r="C20" s="376">
        <v>418.88722891566255</v>
      </c>
      <c r="D20" s="371">
        <v>0.75589748013523672</v>
      </c>
      <c r="E20" s="378">
        <v>542.48968036529448</v>
      </c>
      <c r="F20" s="374">
        <v>0.53208282081408143</v>
      </c>
      <c r="G20" s="441">
        <v>679.42979166666953</v>
      </c>
      <c r="H20" s="374">
        <v>0.32985227887022017</v>
      </c>
      <c r="I20" s="367"/>
      <c r="J20" s="367"/>
      <c r="K20" s="367"/>
      <c r="L20" s="367"/>
      <c r="M20" s="367"/>
      <c r="N20" s="367"/>
      <c r="O20" s="367"/>
    </row>
    <row r="21" spans="1:15" ht="15" customHeight="1" x14ac:dyDescent="0.2">
      <c r="B21" s="369" t="s">
        <v>5</v>
      </c>
      <c r="C21" s="376">
        <v>269.59881040892196</v>
      </c>
      <c r="D21" s="371">
        <v>0.21340398406009348</v>
      </c>
      <c r="E21" s="378">
        <v>337.45656934306567</v>
      </c>
      <c r="F21" s="374">
        <v>0.33047621435177255</v>
      </c>
      <c r="G21" s="378">
        <v>384.61461206896541</v>
      </c>
      <c r="H21" s="374">
        <v>0.36605744559557746</v>
      </c>
      <c r="I21" s="367"/>
      <c r="J21" s="367"/>
      <c r="K21" s="367"/>
      <c r="L21" s="367"/>
      <c r="M21" s="367"/>
      <c r="N21" s="367"/>
      <c r="O21" s="367"/>
    </row>
    <row r="22" spans="1:15" ht="15" customHeight="1" x14ac:dyDescent="0.2">
      <c r="B22" s="369" t="s">
        <v>38</v>
      </c>
      <c r="C22" s="376">
        <v>189.25460122699388</v>
      </c>
      <c r="D22" s="371">
        <v>0.43631903792729154</v>
      </c>
      <c r="E22" s="378">
        <v>230.81409032258136</v>
      </c>
      <c r="F22" s="374">
        <v>0.43346603308168435</v>
      </c>
      <c r="G22" s="378">
        <v>366.82344457687668</v>
      </c>
      <c r="H22" s="374">
        <v>0.44393180824346679</v>
      </c>
      <c r="I22" s="367"/>
      <c r="J22" s="367"/>
      <c r="K22" s="367"/>
      <c r="L22" s="367"/>
      <c r="M22" s="367"/>
      <c r="N22" s="367"/>
      <c r="O22" s="367"/>
    </row>
    <row r="23" spans="1:15" ht="15" customHeight="1" x14ac:dyDescent="0.2">
      <c r="B23" s="369" t="s">
        <v>45</v>
      </c>
      <c r="C23" s="376">
        <v>294.23139423076924</v>
      </c>
      <c r="D23" s="371">
        <v>9.7629028080861768E-2</v>
      </c>
      <c r="E23" s="378">
        <v>317.8220580474931</v>
      </c>
      <c r="F23" s="374">
        <v>0.17028009457518176</v>
      </c>
      <c r="G23" s="378">
        <v>418.43665921787544</v>
      </c>
      <c r="H23" s="374">
        <v>0.28227945325682485</v>
      </c>
      <c r="I23" s="367"/>
      <c r="J23" s="367"/>
      <c r="K23" s="367"/>
      <c r="L23" s="367"/>
      <c r="M23" s="367"/>
      <c r="N23" s="367"/>
      <c r="O23" s="367"/>
    </row>
    <row r="24" spans="1:15" ht="15" customHeight="1" x14ac:dyDescent="0.2">
      <c r="B24" s="369" t="s">
        <v>46</v>
      </c>
      <c r="C24" s="376">
        <v>298.96285714285716</v>
      </c>
      <c r="D24" s="371">
        <v>2.4283953094981967E-2</v>
      </c>
      <c r="E24" s="378">
        <v>426.12000000000035</v>
      </c>
      <c r="F24" s="374">
        <v>0</v>
      </c>
      <c r="G24" s="378">
        <v>710.32963855421656</v>
      </c>
      <c r="H24" s="374">
        <v>6.0798178407493332E-2</v>
      </c>
      <c r="I24" s="367"/>
      <c r="J24" s="367"/>
      <c r="K24" s="367"/>
      <c r="L24" s="367"/>
      <c r="M24" s="367"/>
      <c r="N24" s="367"/>
      <c r="O24" s="367"/>
    </row>
    <row r="25" spans="1:15" ht="15" customHeight="1" x14ac:dyDescent="0.2">
      <c r="B25" s="369" t="s">
        <v>47</v>
      </c>
      <c r="C25" s="376">
        <v>515.73761363636356</v>
      </c>
      <c r="D25" s="371">
        <v>0.59313809315480581</v>
      </c>
      <c r="E25" s="378">
        <v>563.65343283582115</v>
      </c>
      <c r="F25" s="374">
        <v>0.51320141185461343</v>
      </c>
      <c r="G25" s="378">
        <v>501.98333333333329</v>
      </c>
      <c r="H25" s="374">
        <v>0.55781767410158101</v>
      </c>
      <c r="I25" s="367"/>
      <c r="J25" s="367"/>
      <c r="K25" s="367"/>
      <c r="L25" s="367"/>
      <c r="M25" s="367"/>
      <c r="N25" s="367"/>
      <c r="O25" s="367"/>
    </row>
    <row r="26" spans="1:15" ht="15" customHeight="1" x14ac:dyDescent="0.2">
      <c r="B26" s="369" t="s">
        <v>48</v>
      </c>
      <c r="C26" s="376" t="s">
        <v>376</v>
      </c>
      <c r="D26" s="371" t="s">
        <v>376</v>
      </c>
      <c r="E26" s="378">
        <v>300</v>
      </c>
      <c r="F26" s="374">
        <v>0</v>
      </c>
      <c r="G26" s="378">
        <v>316.5</v>
      </c>
      <c r="H26" s="374">
        <v>0.50045837497956547</v>
      </c>
      <c r="I26" s="367"/>
      <c r="J26" s="367"/>
      <c r="K26" s="367"/>
      <c r="L26" s="367"/>
      <c r="M26" s="367"/>
      <c r="N26" s="367"/>
      <c r="O26" s="367"/>
    </row>
    <row r="27" spans="1:15" ht="15" customHeight="1" x14ac:dyDescent="0.2">
      <c r="B27" s="369" t="s">
        <v>49</v>
      </c>
      <c r="C27" s="376">
        <v>212.04545454545453</v>
      </c>
      <c r="D27" s="371">
        <v>0.29680738312514821</v>
      </c>
      <c r="E27" s="378">
        <v>319.5919047619048</v>
      </c>
      <c r="F27" s="374">
        <v>0.24809815437251667</v>
      </c>
      <c r="G27" s="378">
        <v>605.1284999999998</v>
      </c>
      <c r="H27" s="374">
        <v>0.16385639959565507</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217.45217677765487</v>
      </c>
      <c r="D29" s="372">
        <v>0.61295047889161614</v>
      </c>
      <c r="E29" s="379">
        <v>341.13057133277334</v>
      </c>
      <c r="F29" s="375">
        <v>0.58436082334166295</v>
      </c>
      <c r="G29" s="379">
        <v>443.65512468144357</v>
      </c>
      <c r="H29" s="375">
        <v>0.51843941241153757</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206</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2" t="s">
        <v>465</v>
      </c>
      <c r="C6" s="1182"/>
      <c r="D6" s="1182"/>
      <c r="E6" s="1182"/>
      <c r="F6" s="1182"/>
      <c r="G6" s="1182"/>
      <c r="H6" s="1182"/>
      <c r="I6" s="1182"/>
      <c r="J6" s="390"/>
      <c r="K6" s="390"/>
      <c r="L6" s="390"/>
      <c r="M6" s="363"/>
      <c r="N6" s="363"/>
      <c r="O6" s="363"/>
      <c r="P6" s="363"/>
      <c r="Q6" s="363"/>
      <c r="R6" s="363"/>
    </row>
    <row r="7" spans="1:18" s="7" customFormat="1" ht="15.75" customHeight="1" x14ac:dyDescent="0.2">
      <c r="A7" s="365"/>
      <c r="B7" s="1183" t="str">
        <f>porsaad!B6</f>
        <v>Situación a 31 de diciembre de 2022</v>
      </c>
      <c r="C7" s="1183"/>
      <c r="D7" s="1183"/>
      <c r="E7" s="1183"/>
      <c r="F7" s="1183"/>
      <c r="G7" s="1183"/>
      <c r="H7" s="1183"/>
      <c r="I7" s="1183"/>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0" t="s">
        <v>15</v>
      </c>
      <c r="C9" s="1192" t="s">
        <v>51</v>
      </c>
      <c r="D9" s="1193"/>
      <c r="E9" s="1192" t="s">
        <v>36</v>
      </c>
      <c r="F9" s="1194"/>
      <c r="G9" s="1193" t="s">
        <v>35</v>
      </c>
      <c r="H9" s="1194"/>
      <c r="I9" s="367"/>
      <c r="J9" s="367"/>
      <c r="K9" s="367"/>
      <c r="L9" s="367"/>
      <c r="M9" s="367"/>
      <c r="N9" s="367"/>
      <c r="O9" s="367"/>
    </row>
    <row r="10" spans="1:18" ht="46.5" customHeight="1" x14ac:dyDescent="0.2">
      <c r="B10" s="1191"/>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t="s">
        <v>376</v>
      </c>
      <c r="D11" s="371" t="s">
        <v>376</v>
      </c>
      <c r="E11" s="377" t="s">
        <v>376</v>
      </c>
      <c r="F11" s="373" t="s">
        <v>376</v>
      </c>
      <c r="G11" s="377" t="s">
        <v>376</v>
      </c>
      <c r="H11" s="373" t="s">
        <v>376</v>
      </c>
      <c r="I11" s="367"/>
      <c r="J11" s="367"/>
      <c r="K11" s="367"/>
      <c r="L11" s="367"/>
      <c r="M11" s="367"/>
      <c r="N11" s="367"/>
      <c r="O11" s="367"/>
    </row>
    <row r="12" spans="1:18" ht="15" customHeight="1" x14ac:dyDescent="0.2">
      <c r="B12" s="369" t="s">
        <v>10</v>
      </c>
      <c r="C12" s="376" t="s">
        <v>376</v>
      </c>
      <c r="D12" s="371" t="s">
        <v>376</v>
      </c>
      <c r="E12" s="378" t="s">
        <v>376</v>
      </c>
      <c r="F12" s="374" t="s">
        <v>376</v>
      </c>
      <c r="G12" s="378" t="s">
        <v>376</v>
      </c>
      <c r="H12" s="374" t="s">
        <v>376</v>
      </c>
      <c r="I12" s="367"/>
      <c r="J12" s="367"/>
      <c r="K12" s="367"/>
      <c r="L12" s="367"/>
      <c r="M12" s="367"/>
      <c r="N12" s="367"/>
      <c r="O12" s="367"/>
    </row>
    <row r="13" spans="1:18" ht="15" customHeight="1" x14ac:dyDescent="0.2">
      <c r="B13" s="369" t="s">
        <v>40</v>
      </c>
      <c r="C13" s="376">
        <v>240.57143442622993</v>
      </c>
      <c r="D13" s="371">
        <v>0.6552068293078166</v>
      </c>
      <c r="E13" s="378" t="s">
        <v>376</v>
      </c>
      <c r="F13" s="374" t="s">
        <v>376</v>
      </c>
      <c r="G13" s="378">
        <v>590.39</v>
      </c>
      <c r="H13" s="374">
        <v>0</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v>262.16072413793097</v>
      </c>
      <c r="D15" s="371">
        <v>0.31722126321976052</v>
      </c>
      <c r="E15" s="378">
        <v>368.94765567765575</v>
      </c>
      <c r="F15" s="374">
        <v>0.21285586274102031</v>
      </c>
      <c r="G15" s="378">
        <v>563.87081433224751</v>
      </c>
      <c r="H15" s="374">
        <v>0.30476096242955869</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v>91.437598116169397</v>
      </c>
      <c r="D17" s="371">
        <v>1.1397098025995056</v>
      </c>
      <c r="E17" s="378">
        <v>131.87773857982728</v>
      </c>
      <c r="F17" s="374">
        <v>1.1782697787838494</v>
      </c>
      <c r="G17" s="378">
        <v>191.98541566554735</v>
      </c>
      <c r="H17" s="374">
        <v>1.0083073266793412</v>
      </c>
      <c r="I17" s="367"/>
      <c r="J17" s="367"/>
      <c r="K17" s="367"/>
      <c r="L17" s="367"/>
      <c r="M17" s="367"/>
      <c r="N17" s="367"/>
      <c r="O17" s="367"/>
    </row>
    <row r="18" spans="1:15" ht="15" customHeight="1" x14ac:dyDescent="0.2">
      <c r="B18" s="369" t="s">
        <v>43</v>
      </c>
      <c r="C18" s="376">
        <v>135.02847571189284</v>
      </c>
      <c r="D18" s="371">
        <v>0.56878379196387951</v>
      </c>
      <c r="E18" s="378">
        <v>171.53213313161865</v>
      </c>
      <c r="F18" s="374">
        <v>0.58289459250022002</v>
      </c>
      <c r="G18" s="378">
        <v>232.75495594713675</v>
      </c>
      <c r="H18" s="374">
        <v>0.7722725673387747</v>
      </c>
      <c r="I18" s="367"/>
      <c r="J18" s="367"/>
      <c r="K18" s="367"/>
      <c r="L18" s="367"/>
      <c r="M18" s="367"/>
      <c r="N18" s="367"/>
      <c r="O18" s="367"/>
    </row>
    <row r="19" spans="1:15" ht="15" customHeight="1" x14ac:dyDescent="0.2">
      <c r="B19" s="369" t="s">
        <v>44</v>
      </c>
      <c r="C19" s="376" t="s">
        <v>376</v>
      </c>
      <c r="D19" s="371" t="s">
        <v>376</v>
      </c>
      <c r="E19" s="378" t="s">
        <v>376</v>
      </c>
      <c r="F19" s="374" t="s">
        <v>376</v>
      </c>
      <c r="G19" s="378" t="s">
        <v>376</v>
      </c>
      <c r="H19" s="374" t="s">
        <v>376</v>
      </c>
      <c r="I19" s="367"/>
      <c r="J19" s="367"/>
      <c r="K19" s="367"/>
      <c r="L19" s="367"/>
      <c r="M19" s="367"/>
      <c r="N19" s="367"/>
      <c r="O19" s="367"/>
    </row>
    <row r="20" spans="1:15" ht="15" customHeight="1" x14ac:dyDescent="0.2">
      <c r="B20" s="369" t="s">
        <v>6</v>
      </c>
      <c r="C20" s="376">
        <v>247.63742063492066</v>
      </c>
      <c r="D20" s="371">
        <v>0.32502005685940022</v>
      </c>
      <c r="E20" s="378">
        <v>331.02569553805699</v>
      </c>
      <c r="F20" s="374">
        <v>0.35521939510988676</v>
      </c>
      <c r="G20" s="441">
        <v>435.27092150170699</v>
      </c>
      <c r="H20" s="374">
        <v>0.474218393017661</v>
      </c>
      <c r="I20" s="367"/>
      <c r="J20" s="367"/>
      <c r="K20" s="367"/>
      <c r="L20" s="367"/>
      <c r="M20" s="367"/>
      <c r="N20" s="367"/>
      <c r="O20" s="367"/>
    </row>
    <row r="21" spans="1:15" ht="15" customHeight="1" x14ac:dyDescent="0.2">
      <c r="B21" s="369" t="s">
        <v>5</v>
      </c>
      <c r="C21" s="376">
        <v>274.44518726591764</v>
      </c>
      <c r="D21" s="371">
        <v>0.22058125130061257</v>
      </c>
      <c r="E21" s="378">
        <v>343.2498381877021</v>
      </c>
      <c r="F21" s="374">
        <v>0.3287561361280194</v>
      </c>
      <c r="G21" s="378">
        <v>375.87241935483871</v>
      </c>
      <c r="H21" s="374">
        <v>0.50285278044091064</v>
      </c>
      <c r="I21" s="367"/>
      <c r="J21" s="367"/>
      <c r="K21" s="367"/>
      <c r="L21" s="367"/>
      <c r="M21" s="367"/>
      <c r="N21" s="367"/>
      <c r="O21" s="367"/>
    </row>
    <row r="22" spans="1:15" ht="15" customHeight="1" x14ac:dyDescent="0.2">
      <c r="B22" s="369" t="s">
        <v>38</v>
      </c>
      <c r="C22" s="376">
        <v>228.81963442498099</v>
      </c>
      <c r="D22" s="371">
        <v>0.36516797873752843</v>
      </c>
      <c r="E22" s="378">
        <v>340.02525793650676</v>
      </c>
      <c r="F22" s="374">
        <v>0.36602071322480634</v>
      </c>
      <c r="G22" s="378">
        <v>551.02316513761639</v>
      </c>
      <c r="H22" s="374">
        <v>0.39614658386235491</v>
      </c>
      <c r="I22" s="367"/>
      <c r="J22" s="367"/>
      <c r="K22" s="367"/>
      <c r="L22" s="367"/>
      <c r="M22" s="367"/>
      <c r="N22" s="367"/>
      <c r="O22" s="367"/>
    </row>
    <row r="23" spans="1:15" ht="15" customHeight="1" x14ac:dyDescent="0.2">
      <c r="B23" s="369" t="s">
        <v>45</v>
      </c>
      <c r="C23" s="376">
        <v>290.95242179261862</v>
      </c>
      <c r="D23" s="371">
        <v>0.11794366292867625</v>
      </c>
      <c r="E23" s="378">
        <v>308.54591549295731</v>
      </c>
      <c r="F23" s="374">
        <v>0.2250651310685764</v>
      </c>
      <c r="G23" s="378">
        <v>410.67767295597366</v>
      </c>
      <c r="H23" s="374">
        <v>0.35422695339015597</v>
      </c>
      <c r="I23" s="367"/>
      <c r="J23" s="367"/>
      <c r="K23" s="367"/>
      <c r="L23" s="367"/>
      <c r="M23" s="367"/>
      <c r="N23" s="367"/>
      <c r="O23" s="367"/>
    </row>
    <row r="24" spans="1:15" ht="15" customHeight="1" x14ac:dyDescent="0.2">
      <c r="B24" s="369" t="s">
        <v>46</v>
      </c>
      <c r="C24" s="376">
        <v>295.45454545454544</v>
      </c>
      <c r="D24" s="371">
        <v>0.1249852062251684</v>
      </c>
      <c r="E24" s="378">
        <v>421.74447619047663</v>
      </c>
      <c r="F24" s="374">
        <v>6.8008550469189522E-2</v>
      </c>
      <c r="G24" s="378">
        <v>697.16655172413778</v>
      </c>
      <c r="H24" s="374">
        <v>0.13624732639936982</v>
      </c>
      <c r="I24" s="367"/>
      <c r="J24" s="367"/>
      <c r="K24" s="367"/>
      <c r="L24" s="367"/>
      <c r="M24" s="367"/>
      <c r="N24" s="367"/>
      <c r="O24" s="367"/>
    </row>
    <row r="25" spans="1:15" ht="15" customHeight="1" x14ac:dyDescent="0.2">
      <c r="B25" s="369" t="s">
        <v>47</v>
      </c>
      <c r="C25" s="376">
        <v>291.95760330578531</v>
      </c>
      <c r="D25" s="371">
        <v>0.12991497446573655</v>
      </c>
      <c r="E25" s="378" t="s">
        <v>376</v>
      </c>
      <c r="F25" s="374" t="s">
        <v>376</v>
      </c>
      <c r="G25" s="378" t="s">
        <v>376</v>
      </c>
      <c r="H25" s="374" t="s">
        <v>376</v>
      </c>
      <c r="I25" s="367"/>
      <c r="J25" s="367"/>
      <c r="K25" s="367"/>
      <c r="L25" s="367"/>
      <c r="M25" s="367"/>
      <c r="N25" s="367"/>
      <c r="O25" s="367"/>
    </row>
    <row r="26" spans="1:15" ht="15" customHeight="1" x14ac:dyDescent="0.2">
      <c r="B26" s="369" t="s">
        <v>48</v>
      </c>
      <c r="C26" s="376" t="s">
        <v>376</v>
      </c>
      <c r="D26" s="371" t="s">
        <v>376</v>
      </c>
      <c r="E26" s="378" t="s">
        <v>376</v>
      </c>
      <c r="F26" s="374" t="s">
        <v>376</v>
      </c>
      <c r="G26" s="378" t="s">
        <v>376</v>
      </c>
      <c r="H26" s="374" t="s">
        <v>376</v>
      </c>
      <c r="I26" s="367"/>
      <c r="J26" s="367"/>
      <c r="K26" s="367"/>
      <c r="L26" s="367"/>
      <c r="M26" s="367"/>
      <c r="N26" s="367"/>
      <c r="O26" s="367"/>
    </row>
    <row r="27" spans="1:15" ht="15" customHeight="1" x14ac:dyDescent="0.2">
      <c r="B27" s="369" t="s">
        <v>49</v>
      </c>
      <c r="C27" s="376" t="s">
        <v>376</v>
      </c>
      <c r="D27" s="371" t="s">
        <v>376</v>
      </c>
      <c r="E27" s="378" t="s">
        <v>376</v>
      </c>
      <c r="F27" s="374" t="s">
        <v>376</v>
      </c>
      <c r="G27" s="378" t="s">
        <v>376</v>
      </c>
      <c r="H27" s="374" t="s">
        <v>376</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222.0011275835943</v>
      </c>
      <c r="D29" s="372">
        <v>0.51268681721295972</v>
      </c>
      <c r="E29" s="379">
        <v>240.82809756921407</v>
      </c>
      <c r="F29" s="375">
        <v>0.64933709829456321</v>
      </c>
      <c r="G29" s="379">
        <v>316.2848330058988</v>
      </c>
      <c r="H29" s="375">
        <v>0.72992631597769941</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2" customFormat="1" x14ac:dyDescent="0.2">
      <c r="A1" s="362" t="s">
        <v>102</v>
      </c>
      <c r="B1" s="362" t="s">
        <v>70</v>
      </c>
      <c r="C1" s="362" t="s">
        <v>207</v>
      </c>
      <c r="I1" s="362" t="s">
        <v>102</v>
      </c>
      <c r="J1" s="362" t="s">
        <v>70</v>
      </c>
      <c r="Q1" s="362" t="s">
        <v>87</v>
      </c>
    </row>
    <row r="2" spans="1:18" s="362" customFormat="1" x14ac:dyDescent="0.2"/>
    <row r="3" spans="1:18" s="362" customFormat="1" x14ac:dyDescent="0.2"/>
    <row r="4" spans="1:18" s="362" customFormat="1" x14ac:dyDescent="0.2"/>
    <row r="5" spans="1:18" s="362" customFormat="1" ht="16.5" customHeight="1" x14ac:dyDescent="0.2"/>
    <row r="6" spans="1:18" s="7" customFormat="1" ht="42.75" customHeight="1" x14ac:dyDescent="0.2">
      <c r="A6" s="365"/>
      <c r="B6" s="1182" t="s">
        <v>464</v>
      </c>
      <c r="C6" s="1182"/>
      <c r="D6" s="1182"/>
      <c r="E6" s="1182"/>
      <c r="F6" s="1182"/>
      <c r="G6" s="1182"/>
      <c r="H6" s="1182"/>
      <c r="I6" s="1182"/>
      <c r="J6" s="390"/>
      <c r="K6" s="390"/>
      <c r="L6" s="390"/>
      <c r="M6" s="363"/>
      <c r="N6" s="363"/>
      <c r="O6" s="363"/>
      <c r="P6" s="363"/>
      <c r="Q6" s="363"/>
      <c r="R6" s="363"/>
    </row>
    <row r="7" spans="1:18" s="7" customFormat="1" ht="15.75" customHeight="1" x14ac:dyDescent="0.2">
      <c r="A7" s="365"/>
      <c r="B7" s="1183" t="str">
        <f>porsaad!B6</f>
        <v>Situación a 31 de diciembre de 2022</v>
      </c>
      <c r="C7" s="1183"/>
      <c r="D7" s="1183"/>
      <c r="E7" s="1183"/>
      <c r="F7" s="1183"/>
      <c r="G7" s="1183"/>
      <c r="H7" s="1183"/>
      <c r="I7" s="1183"/>
      <c r="J7" s="402"/>
      <c r="K7" s="402"/>
      <c r="L7" s="402"/>
      <c r="M7" s="364"/>
      <c r="N7" s="364"/>
      <c r="O7" s="364"/>
      <c r="P7" s="364"/>
      <c r="Q7" s="364"/>
      <c r="R7" s="364"/>
    </row>
    <row r="8" spans="1:18" s="362" customFormat="1" ht="6" customHeight="1" x14ac:dyDescent="0.2">
      <c r="A8" s="366"/>
      <c r="B8" s="366"/>
      <c r="C8" s="366"/>
      <c r="D8" s="366"/>
      <c r="E8" s="366"/>
      <c r="F8" s="366"/>
      <c r="G8" s="366"/>
      <c r="H8" s="366"/>
      <c r="I8" s="366"/>
      <c r="J8" s="366"/>
      <c r="K8" s="366"/>
      <c r="L8" s="366"/>
    </row>
    <row r="9" spans="1:18" ht="15" x14ac:dyDescent="0.25">
      <c r="B9" s="1190" t="s">
        <v>15</v>
      </c>
      <c r="C9" s="1192" t="s">
        <v>51</v>
      </c>
      <c r="D9" s="1193"/>
      <c r="E9" s="1192" t="s">
        <v>36</v>
      </c>
      <c r="F9" s="1194"/>
      <c r="G9" s="1193" t="s">
        <v>35</v>
      </c>
      <c r="H9" s="1194"/>
      <c r="I9" s="367"/>
      <c r="J9" s="367"/>
      <c r="K9" s="367"/>
      <c r="L9" s="367"/>
      <c r="M9" s="367"/>
      <c r="N9" s="367"/>
      <c r="O9" s="367"/>
    </row>
    <row r="10" spans="1:18" ht="46.5" customHeight="1" x14ac:dyDescent="0.2">
      <c r="B10" s="1191"/>
      <c r="C10" s="443" t="s">
        <v>140</v>
      </c>
      <c r="D10" s="444" t="s">
        <v>165</v>
      </c>
      <c r="E10" s="443" t="s">
        <v>140</v>
      </c>
      <c r="F10" s="444" t="s">
        <v>165</v>
      </c>
      <c r="G10" s="443" t="s">
        <v>140</v>
      </c>
      <c r="H10" s="445" t="s">
        <v>165</v>
      </c>
      <c r="I10" s="367"/>
      <c r="J10" s="367"/>
      <c r="K10" s="367"/>
      <c r="L10" s="367"/>
      <c r="M10" s="367"/>
      <c r="N10" s="367"/>
      <c r="O10" s="367"/>
    </row>
    <row r="11" spans="1:18" ht="15" customHeight="1" x14ac:dyDescent="0.2">
      <c r="B11" s="368" t="s">
        <v>11</v>
      </c>
      <c r="C11" s="376" t="s">
        <v>376</v>
      </c>
      <c r="D11" s="371" t="s">
        <v>376</v>
      </c>
      <c r="E11" s="377" t="s">
        <v>376</v>
      </c>
      <c r="F11" s="373" t="s">
        <v>376</v>
      </c>
      <c r="G11" s="377" t="s">
        <v>376</v>
      </c>
      <c r="H11" s="373" t="s">
        <v>376</v>
      </c>
      <c r="I11" s="367"/>
      <c r="J11" s="367"/>
      <c r="K11" s="367"/>
      <c r="L11" s="367"/>
      <c r="M11" s="367"/>
      <c r="N11" s="367"/>
      <c r="O11" s="367"/>
    </row>
    <row r="12" spans="1:18" ht="15" customHeight="1" x14ac:dyDescent="0.2">
      <c r="B12" s="369" t="s">
        <v>10</v>
      </c>
      <c r="C12" s="376" t="s">
        <v>376</v>
      </c>
      <c r="D12" s="371" t="s">
        <v>376</v>
      </c>
      <c r="E12" s="378" t="s">
        <v>376</v>
      </c>
      <c r="F12" s="374" t="s">
        <v>376</v>
      </c>
      <c r="G12" s="378" t="s">
        <v>376</v>
      </c>
      <c r="H12" s="374" t="s">
        <v>376</v>
      </c>
      <c r="I12" s="367"/>
      <c r="J12" s="367"/>
      <c r="K12" s="367"/>
      <c r="L12" s="367"/>
      <c r="M12" s="367"/>
      <c r="N12" s="367"/>
      <c r="O12" s="367"/>
    </row>
    <row r="13" spans="1:18" ht="15" customHeight="1" x14ac:dyDescent="0.2">
      <c r="B13" s="369" t="s">
        <v>40</v>
      </c>
      <c r="C13" s="376">
        <v>15.325588235294102</v>
      </c>
      <c r="D13" s="371">
        <v>4.349475408628295E-2</v>
      </c>
      <c r="E13" s="378">
        <v>14.952352941176466</v>
      </c>
      <c r="F13" s="374">
        <v>0.1289534982637458</v>
      </c>
      <c r="G13" s="378">
        <v>15.419999999999998</v>
      </c>
      <c r="H13" s="374">
        <v>1.5461645856132459E-8</v>
      </c>
      <c r="I13" s="367"/>
      <c r="J13" s="367"/>
      <c r="K13" s="367"/>
      <c r="L13" s="367"/>
      <c r="M13" s="367"/>
      <c r="N13" s="367"/>
      <c r="O13" s="367"/>
    </row>
    <row r="14" spans="1:18" ht="15" customHeight="1" x14ac:dyDescent="0.2">
      <c r="B14" s="369" t="s">
        <v>41</v>
      </c>
      <c r="C14" s="376" t="s">
        <v>376</v>
      </c>
      <c r="D14" s="371" t="s">
        <v>376</v>
      </c>
      <c r="E14" s="378" t="s">
        <v>376</v>
      </c>
      <c r="F14" s="374" t="s">
        <v>376</v>
      </c>
      <c r="G14" s="378" t="s">
        <v>376</v>
      </c>
      <c r="H14" s="374" t="s">
        <v>376</v>
      </c>
      <c r="I14" s="367"/>
      <c r="J14" s="367"/>
      <c r="K14" s="367"/>
      <c r="L14" s="367"/>
      <c r="M14" s="367"/>
      <c r="N14" s="367"/>
      <c r="O14" s="367"/>
    </row>
    <row r="15" spans="1:18" ht="15" customHeight="1" x14ac:dyDescent="0.2">
      <c r="B15" s="369" t="s">
        <v>9</v>
      </c>
      <c r="C15" s="376" t="s">
        <v>376</v>
      </c>
      <c r="D15" s="371" t="s">
        <v>376</v>
      </c>
      <c r="E15" s="378" t="s">
        <v>376</v>
      </c>
      <c r="F15" s="374" t="s">
        <v>376</v>
      </c>
      <c r="G15" s="378" t="s">
        <v>376</v>
      </c>
      <c r="H15" s="374" t="s">
        <v>376</v>
      </c>
      <c r="I15" s="367"/>
      <c r="J15" s="367"/>
      <c r="K15" s="367"/>
      <c r="L15" s="367"/>
      <c r="M15" s="367"/>
      <c r="N15" s="367"/>
      <c r="O15" s="367"/>
    </row>
    <row r="16" spans="1:18" ht="15" customHeight="1" x14ac:dyDescent="0.2">
      <c r="B16" s="369" t="s">
        <v>8</v>
      </c>
      <c r="C16" s="376" t="s">
        <v>376</v>
      </c>
      <c r="D16" s="371" t="s">
        <v>376</v>
      </c>
      <c r="E16" s="378" t="s">
        <v>376</v>
      </c>
      <c r="F16" s="374" t="s">
        <v>376</v>
      </c>
      <c r="G16" s="378" t="s">
        <v>376</v>
      </c>
      <c r="H16" s="374" t="s">
        <v>376</v>
      </c>
      <c r="I16" s="367"/>
      <c r="J16" s="367"/>
      <c r="K16" s="367"/>
      <c r="L16" s="367"/>
      <c r="M16" s="367"/>
      <c r="N16" s="367"/>
      <c r="O16" s="367"/>
    </row>
    <row r="17" spans="1:15" ht="15" customHeight="1" x14ac:dyDescent="0.2">
      <c r="B17" s="369" t="s">
        <v>7</v>
      </c>
      <c r="C17" s="376" t="s">
        <v>376</v>
      </c>
      <c r="D17" s="371" t="s">
        <v>376</v>
      </c>
      <c r="E17" s="378" t="s">
        <v>376</v>
      </c>
      <c r="F17" s="374" t="s">
        <v>376</v>
      </c>
      <c r="G17" s="378" t="s">
        <v>376</v>
      </c>
      <c r="H17" s="374" t="s">
        <v>376</v>
      </c>
      <c r="I17" s="367"/>
      <c r="J17" s="367"/>
      <c r="K17" s="367"/>
      <c r="L17" s="367"/>
      <c r="M17" s="367"/>
      <c r="N17" s="367"/>
      <c r="O17" s="367"/>
    </row>
    <row r="18" spans="1:15" ht="15" customHeight="1" x14ac:dyDescent="0.2">
      <c r="B18" s="369" t="s">
        <v>43</v>
      </c>
      <c r="C18" s="376" t="s">
        <v>376</v>
      </c>
      <c r="D18" s="371" t="s">
        <v>376</v>
      </c>
      <c r="E18" s="378" t="s">
        <v>376</v>
      </c>
      <c r="F18" s="374" t="s">
        <v>376</v>
      </c>
      <c r="G18" s="378" t="s">
        <v>376</v>
      </c>
      <c r="H18" s="374" t="s">
        <v>376</v>
      </c>
      <c r="I18" s="367"/>
      <c r="J18" s="367"/>
      <c r="K18" s="367"/>
      <c r="L18" s="367"/>
      <c r="M18" s="367"/>
      <c r="N18" s="367"/>
      <c r="O18" s="367"/>
    </row>
    <row r="19" spans="1:15" ht="15" customHeight="1" x14ac:dyDescent="0.2">
      <c r="B19" s="369" t="s">
        <v>44</v>
      </c>
      <c r="C19" s="376" t="s">
        <v>376</v>
      </c>
      <c r="D19" s="371" t="s">
        <v>376</v>
      </c>
      <c r="E19" s="378" t="s">
        <v>376</v>
      </c>
      <c r="F19" s="374" t="s">
        <v>376</v>
      </c>
      <c r="G19" s="378" t="s">
        <v>376</v>
      </c>
      <c r="H19" s="374" t="s">
        <v>376</v>
      </c>
      <c r="I19" s="367"/>
      <c r="J19" s="367"/>
      <c r="K19" s="367"/>
      <c r="L19" s="367"/>
      <c r="M19" s="367"/>
      <c r="N19" s="367"/>
      <c r="O19" s="367"/>
    </row>
    <row r="20" spans="1:15" ht="15" customHeight="1" x14ac:dyDescent="0.2">
      <c r="B20" s="369" t="s">
        <v>6</v>
      </c>
      <c r="C20" s="376" t="s">
        <v>376</v>
      </c>
      <c r="D20" s="371" t="s">
        <v>376</v>
      </c>
      <c r="E20" s="378" t="s">
        <v>376</v>
      </c>
      <c r="F20" s="374" t="s">
        <v>376</v>
      </c>
      <c r="G20" s="441" t="s">
        <v>376</v>
      </c>
      <c r="H20" s="374" t="s">
        <v>376</v>
      </c>
      <c r="I20" s="367"/>
      <c r="J20" s="367"/>
      <c r="K20" s="367"/>
      <c r="L20" s="367"/>
      <c r="M20" s="367"/>
      <c r="N20" s="367"/>
      <c r="O20" s="367"/>
    </row>
    <row r="21" spans="1:15" ht="15" customHeight="1" x14ac:dyDescent="0.2">
      <c r="B21" s="369" t="s">
        <v>5</v>
      </c>
      <c r="C21" s="376" t="s">
        <v>376</v>
      </c>
      <c r="D21" s="371" t="s">
        <v>376</v>
      </c>
      <c r="E21" s="378" t="s">
        <v>376</v>
      </c>
      <c r="F21" s="374" t="s">
        <v>376</v>
      </c>
      <c r="G21" s="378" t="s">
        <v>376</v>
      </c>
      <c r="H21" s="374" t="s">
        <v>376</v>
      </c>
      <c r="I21" s="367"/>
      <c r="J21" s="367"/>
      <c r="K21" s="367"/>
      <c r="L21" s="367"/>
      <c r="M21" s="367"/>
      <c r="N21" s="367"/>
      <c r="O21" s="367"/>
    </row>
    <row r="22" spans="1:15" ht="15" customHeight="1" x14ac:dyDescent="0.2">
      <c r="B22" s="369" t="s">
        <v>38</v>
      </c>
      <c r="C22" s="376" t="s">
        <v>376</v>
      </c>
      <c r="D22" s="371" t="s">
        <v>376</v>
      </c>
      <c r="E22" s="378" t="s">
        <v>376</v>
      </c>
      <c r="F22" s="374" t="s">
        <v>376</v>
      </c>
      <c r="G22" s="378" t="s">
        <v>376</v>
      </c>
      <c r="H22" s="374" t="s">
        <v>376</v>
      </c>
      <c r="I22" s="367"/>
      <c r="J22" s="367"/>
      <c r="K22" s="367"/>
      <c r="L22" s="367"/>
      <c r="M22" s="367"/>
      <c r="N22" s="367"/>
      <c r="O22" s="367"/>
    </row>
    <row r="23" spans="1:15" ht="15" customHeight="1" x14ac:dyDescent="0.2">
      <c r="B23" s="369" t="s">
        <v>45</v>
      </c>
      <c r="C23" s="376" t="s">
        <v>376</v>
      </c>
      <c r="D23" s="371" t="s">
        <v>376</v>
      </c>
      <c r="E23" s="378" t="s">
        <v>376</v>
      </c>
      <c r="F23" s="374" t="s">
        <v>376</v>
      </c>
      <c r="G23" s="378" t="s">
        <v>376</v>
      </c>
      <c r="H23" s="374" t="s">
        <v>376</v>
      </c>
      <c r="I23" s="367"/>
      <c r="J23" s="367"/>
      <c r="K23" s="367"/>
      <c r="L23" s="367"/>
      <c r="M23" s="367"/>
      <c r="N23" s="367"/>
      <c r="O23" s="367"/>
    </row>
    <row r="24" spans="1:15" ht="15" customHeight="1" x14ac:dyDescent="0.2">
      <c r="B24" s="369" t="s">
        <v>46</v>
      </c>
      <c r="C24" s="376" t="s">
        <v>376</v>
      </c>
      <c r="D24" s="371" t="s">
        <v>376</v>
      </c>
      <c r="E24" s="378" t="s">
        <v>376</v>
      </c>
      <c r="F24" s="374" t="s">
        <v>376</v>
      </c>
      <c r="G24" s="378" t="s">
        <v>376</v>
      </c>
      <c r="H24" s="374" t="s">
        <v>376</v>
      </c>
      <c r="I24" s="367"/>
      <c r="J24" s="367"/>
      <c r="K24" s="367"/>
      <c r="L24" s="367"/>
      <c r="M24" s="367"/>
      <c r="N24" s="367"/>
      <c r="O24" s="367"/>
    </row>
    <row r="25" spans="1:15" ht="15" customHeight="1" x14ac:dyDescent="0.2">
      <c r="B25" s="369" t="s">
        <v>47</v>
      </c>
      <c r="C25" s="376" t="s">
        <v>376</v>
      </c>
      <c r="D25" s="371" t="s">
        <v>376</v>
      </c>
      <c r="E25" s="378" t="s">
        <v>376</v>
      </c>
      <c r="F25" s="374" t="s">
        <v>376</v>
      </c>
      <c r="G25" s="378" t="s">
        <v>376</v>
      </c>
      <c r="H25" s="374" t="s">
        <v>376</v>
      </c>
      <c r="I25" s="367"/>
      <c r="J25" s="367"/>
      <c r="K25" s="367"/>
      <c r="L25" s="367"/>
      <c r="M25" s="367"/>
      <c r="N25" s="367"/>
      <c r="O25" s="367"/>
    </row>
    <row r="26" spans="1:15" ht="15" customHeight="1" x14ac:dyDescent="0.2">
      <c r="B26" s="369" t="s">
        <v>48</v>
      </c>
      <c r="C26" s="376" t="s">
        <v>376</v>
      </c>
      <c r="D26" s="371" t="s">
        <v>376</v>
      </c>
      <c r="E26" s="378" t="s">
        <v>376</v>
      </c>
      <c r="F26" s="374" t="s">
        <v>376</v>
      </c>
      <c r="G26" s="378" t="s">
        <v>376</v>
      </c>
      <c r="H26" s="374" t="s">
        <v>376</v>
      </c>
      <c r="I26" s="367"/>
      <c r="J26" s="367"/>
      <c r="K26" s="367"/>
      <c r="L26" s="367"/>
      <c r="M26" s="367"/>
      <c r="N26" s="367"/>
      <c r="O26" s="367"/>
    </row>
    <row r="27" spans="1:15" ht="15" customHeight="1" x14ac:dyDescent="0.2">
      <c r="B27" s="369" t="s">
        <v>49</v>
      </c>
      <c r="C27" s="376">
        <v>17.049204545454543</v>
      </c>
      <c r="D27" s="371">
        <v>7.2230006316401155E-2</v>
      </c>
      <c r="E27" s="378">
        <v>17</v>
      </c>
      <c r="F27" s="374">
        <v>0</v>
      </c>
      <c r="G27" s="378">
        <v>17</v>
      </c>
      <c r="H27" s="374">
        <v>0</v>
      </c>
      <c r="I27" s="367"/>
      <c r="J27" s="367"/>
      <c r="K27" s="367"/>
      <c r="L27" s="367"/>
      <c r="M27" s="367"/>
      <c r="N27" s="367"/>
      <c r="O27" s="367"/>
    </row>
    <row r="28" spans="1:15" ht="15" customHeight="1" x14ac:dyDescent="0.2">
      <c r="B28" s="369" t="s">
        <v>4</v>
      </c>
      <c r="C28" s="376" t="s">
        <v>376</v>
      </c>
      <c r="D28" s="371" t="s">
        <v>376</v>
      </c>
      <c r="E28" s="378" t="s">
        <v>376</v>
      </c>
      <c r="F28" s="374" t="s">
        <v>376</v>
      </c>
      <c r="G28" s="378" t="s">
        <v>376</v>
      </c>
      <c r="H28" s="374" t="s">
        <v>376</v>
      </c>
      <c r="I28" s="367"/>
      <c r="J28" s="367"/>
      <c r="K28" s="367"/>
      <c r="L28" s="367"/>
      <c r="M28" s="367"/>
      <c r="N28" s="367"/>
      <c r="O28" s="367"/>
    </row>
    <row r="29" spans="1:15" ht="15" customHeight="1" x14ac:dyDescent="0.2">
      <c r="B29" s="370" t="s">
        <v>3</v>
      </c>
      <c r="C29" s="379">
        <v>16.297884615384607</v>
      </c>
      <c r="D29" s="372">
        <v>8.1826453439612909E-2</v>
      </c>
      <c r="E29" s="379">
        <v>16.41</v>
      </c>
      <c r="F29" s="375">
        <v>8.4007539325951591E-2</v>
      </c>
      <c r="G29" s="379">
        <v>16.535294117647059</v>
      </c>
      <c r="H29" s="375">
        <v>4.4878293646068795E-2</v>
      </c>
      <c r="I29" s="367"/>
      <c r="J29" s="367"/>
      <c r="K29" s="367"/>
      <c r="L29" s="367"/>
      <c r="M29" s="367"/>
      <c r="N29" s="367"/>
      <c r="O29" s="367"/>
    </row>
    <row r="30" spans="1:15" x14ac:dyDescent="0.2">
      <c r="A30" s="367"/>
      <c r="B30" s="367"/>
      <c r="C30" s="367"/>
      <c r="D30" s="367"/>
      <c r="E30" s="367"/>
      <c r="F30" s="367"/>
      <c r="G30" s="367"/>
      <c r="H30" s="367"/>
      <c r="I30" s="367"/>
      <c r="J30" s="367"/>
      <c r="K30" s="367"/>
      <c r="L30" s="367"/>
      <c r="M30" s="367"/>
      <c r="N30" s="367"/>
      <c r="O30" s="367"/>
    </row>
    <row r="31" spans="1:15" ht="12.75" customHeight="1" x14ac:dyDescent="0.2">
      <c r="B31" s="851" t="s">
        <v>198</v>
      </c>
      <c r="C31" s="851"/>
      <c r="D31" s="851"/>
      <c r="E31" s="851"/>
      <c r="F31" s="851"/>
      <c r="G31" s="851"/>
      <c r="H31" s="851"/>
      <c r="I31" s="627"/>
      <c r="J31" s="627"/>
      <c r="K31" s="627"/>
      <c r="L31" s="627"/>
      <c r="M31" s="627"/>
      <c r="N31" s="627"/>
      <c r="O31" s="627"/>
    </row>
    <row r="32" spans="1:15" ht="36.75" customHeight="1" x14ac:dyDescent="0.2">
      <c r="B32" s="1189" t="s">
        <v>300</v>
      </c>
      <c r="C32" s="1189"/>
      <c r="D32" s="1189"/>
      <c r="E32" s="1189"/>
      <c r="F32" s="1189"/>
      <c r="G32" s="1189"/>
      <c r="H32" s="118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X55"/>
  <sheetViews>
    <sheetView zoomScaleNormal="100" workbookViewId="0"/>
  </sheetViews>
  <sheetFormatPr baseColWidth="10" defaultColWidth="11.42578125" defaultRowHeight="15" x14ac:dyDescent="0.2"/>
  <cols>
    <col min="1" max="1" width="0.7109375" style="262" customWidth="1"/>
    <col min="2" max="2" width="28.7109375" style="262" customWidth="1"/>
    <col min="3" max="3" width="11.28515625" style="262" bestFit="1" customWidth="1"/>
    <col min="4" max="4" width="10.7109375" style="262" customWidth="1"/>
    <col min="5" max="5" width="0.7109375" style="262" customWidth="1"/>
    <col min="6" max="6" width="12.85546875" style="262" customWidth="1"/>
    <col min="7" max="7" width="10.7109375" style="262" customWidth="1"/>
    <col min="8" max="8" width="0.7109375" style="262" customWidth="1"/>
    <col min="9" max="9" width="11.7109375" style="262" customWidth="1"/>
    <col min="10" max="10" width="11.140625" style="262" customWidth="1"/>
    <col min="11" max="16" width="11.42578125" style="262"/>
    <col min="17" max="17" width="7.5703125" style="262" customWidth="1"/>
    <col min="18" max="18" width="2.28515625" style="262" customWidth="1"/>
    <col min="19" max="16384" width="11.42578125" style="262"/>
  </cols>
  <sheetData>
    <row r="1" spans="1:258" s="2" customFormat="1" ht="9" customHeight="1" x14ac:dyDescent="0.2">
      <c r="A1" s="202"/>
      <c r="B1" s="203"/>
      <c r="C1" s="203"/>
      <c r="D1" s="203"/>
      <c r="E1" s="204"/>
      <c r="F1" s="202"/>
      <c r="G1" s="202"/>
      <c r="H1" s="204"/>
      <c r="I1" s="202"/>
      <c r="J1" s="265"/>
      <c r="K1" s="265"/>
      <c r="L1" s="265"/>
      <c r="M1" s="265"/>
      <c r="N1" s="202"/>
      <c r="O1" s="202"/>
      <c r="P1" s="202"/>
      <c r="Q1" s="265"/>
      <c r="R1" s="265"/>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2"/>
      <c r="EU1" s="202"/>
      <c r="EV1" s="202"/>
      <c r="EW1" s="202"/>
      <c r="EX1" s="202"/>
      <c r="EY1" s="202"/>
      <c r="EZ1" s="202"/>
      <c r="FA1" s="202"/>
      <c r="FB1" s="202"/>
      <c r="FC1" s="202"/>
      <c r="FD1" s="202"/>
      <c r="FE1" s="202"/>
      <c r="FF1" s="202"/>
      <c r="FG1" s="202"/>
      <c r="FH1" s="202"/>
      <c r="FI1" s="202"/>
      <c r="FJ1" s="202"/>
      <c r="FK1" s="202"/>
      <c r="FL1" s="202"/>
      <c r="FM1" s="202"/>
      <c r="FN1" s="202"/>
      <c r="FO1" s="202"/>
      <c r="FP1" s="202"/>
      <c r="FQ1" s="202"/>
      <c r="FR1" s="202"/>
      <c r="FS1" s="202"/>
      <c r="FT1" s="202"/>
      <c r="FU1" s="202"/>
      <c r="FV1" s="202"/>
      <c r="FW1" s="202"/>
      <c r="FX1" s="202"/>
      <c r="FY1" s="202"/>
      <c r="FZ1" s="202"/>
      <c r="GA1" s="202"/>
      <c r="GB1" s="202"/>
      <c r="GC1" s="202"/>
      <c r="GD1" s="202"/>
      <c r="GE1" s="202"/>
      <c r="GF1" s="202"/>
      <c r="GG1" s="202"/>
      <c r="GH1" s="202"/>
      <c r="GI1" s="202"/>
      <c r="GJ1" s="202"/>
      <c r="GK1" s="202"/>
      <c r="GL1" s="202"/>
      <c r="GM1" s="202"/>
      <c r="GN1" s="202"/>
      <c r="GO1" s="202"/>
      <c r="GP1" s="202"/>
      <c r="GQ1" s="202"/>
      <c r="GR1" s="202"/>
      <c r="GS1" s="202"/>
      <c r="GT1" s="202"/>
      <c r="GU1" s="202"/>
      <c r="GV1" s="202"/>
      <c r="GW1" s="202"/>
      <c r="GX1" s="202"/>
      <c r="GY1" s="202"/>
      <c r="GZ1" s="202"/>
      <c r="HA1" s="202"/>
      <c r="HB1" s="202"/>
      <c r="HC1" s="202"/>
      <c r="HD1" s="202"/>
      <c r="HE1" s="202"/>
      <c r="HF1" s="202"/>
      <c r="HG1" s="202"/>
      <c r="HH1" s="202"/>
      <c r="HI1" s="202"/>
      <c r="HJ1" s="202"/>
      <c r="HK1" s="202"/>
      <c r="HL1" s="202"/>
      <c r="HM1" s="202"/>
      <c r="HN1" s="202"/>
      <c r="HO1" s="202"/>
      <c r="HP1" s="202"/>
      <c r="HQ1" s="202"/>
      <c r="HR1" s="202"/>
      <c r="HS1" s="202"/>
      <c r="HT1" s="202"/>
      <c r="HU1" s="202"/>
      <c r="HV1" s="202"/>
      <c r="HW1" s="202"/>
      <c r="HX1" s="202"/>
      <c r="HY1" s="202"/>
      <c r="HZ1" s="202"/>
      <c r="IA1" s="202"/>
      <c r="IB1" s="202"/>
      <c r="IC1" s="202"/>
      <c r="ID1" s="202"/>
      <c r="IE1" s="202"/>
      <c r="IF1" s="202"/>
      <c r="IG1" s="202"/>
      <c r="IH1" s="202"/>
      <c r="II1" s="202"/>
      <c r="IJ1" s="202"/>
      <c r="IK1" s="202"/>
      <c r="IL1" s="202"/>
      <c r="IM1" s="202"/>
      <c r="IN1" s="202"/>
      <c r="IO1" s="202"/>
      <c r="IP1" s="202"/>
      <c r="IQ1" s="202"/>
      <c r="IR1" s="202"/>
      <c r="IS1" s="202"/>
      <c r="IT1" s="202"/>
      <c r="IU1" s="202"/>
      <c r="IV1" s="202"/>
      <c r="IW1" s="202"/>
      <c r="IX1" s="202"/>
    </row>
    <row r="2" spans="1:258" s="44" customFormat="1" ht="49.5" customHeight="1" x14ac:dyDescent="0.2">
      <c r="A2" s="206"/>
      <c r="B2" s="266"/>
      <c r="C2" s="266"/>
      <c r="D2" s="266"/>
      <c r="E2" s="266"/>
      <c r="F2" s="266"/>
      <c r="G2" s="266"/>
      <c r="H2" s="266"/>
      <c r="I2" s="206"/>
      <c r="J2" s="265"/>
      <c r="K2" s="265"/>
      <c r="L2" s="265"/>
      <c r="M2" s="265"/>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c r="IX2" s="206"/>
    </row>
    <row r="3" spans="1:258" s="7" customFormat="1" ht="6.95" customHeight="1" x14ac:dyDescent="0.2">
      <c r="A3" s="209"/>
      <c r="B3" s="1055"/>
      <c r="C3" s="1055"/>
      <c r="D3" s="1055"/>
      <c r="E3" s="1055"/>
      <c r="F3" s="1055"/>
      <c r="G3" s="1055"/>
      <c r="H3" s="1055"/>
      <c r="I3" s="209"/>
      <c r="J3" s="265"/>
      <c r="K3" s="265"/>
      <c r="L3" s="265"/>
      <c r="M3" s="265"/>
      <c r="N3" s="209"/>
      <c r="O3" s="209"/>
      <c r="P3" s="209"/>
      <c r="Q3" s="206"/>
      <c r="R3" s="206"/>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c r="IX3" s="209"/>
    </row>
    <row r="4" spans="1:258" s="7" customFormat="1" ht="21.75" customHeight="1" x14ac:dyDescent="0.2">
      <c r="A4" s="1121" t="s">
        <v>345</v>
      </c>
      <c r="B4" s="1121"/>
      <c r="C4" s="1121"/>
      <c r="D4" s="1121"/>
      <c r="E4" s="1121"/>
      <c r="F4" s="1121"/>
      <c r="G4" s="1121"/>
      <c r="H4" s="1121"/>
      <c r="I4" s="1121"/>
      <c r="J4" s="1121"/>
      <c r="K4" s="1121"/>
      <c r="L4" s="1121"/>
      <c r="M4" s="1121"/>
      <c r="N4" s="1121"/>
      <c r="O4" s="1121"/>
      <c r="P4" s="1121"/>
      <c r="Q4" s="267"/>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209"/>
      <c r="EQ4" s="209"/>
      <c r="ER4" s="209"/>
      <c r="ES4" s="209"/>
      <c r="ET4" s="209"/>
      <c r="EU4" s="209"/>
      <c r="EV4" s="209"/>
      <c r="EW4" s="209"/>
      <c r="EX4" s="209"/>
      <c r="EY4" s="209"/>
      <c r="EZ4" s="209"/>
      <c r="FA4" s="209"/>
      <c r="FB4" s="209"/>
      <c r="FC4" s="209"/>
      <c r="FD4" s="209"/>
      <c r="FE4" s="209"/>
      <c r="FF4" s="209"/>
      <c r="FG4" s="209"/>
      <c r="FH4" s="209"/>
      <c r="FI4" s="209"/>
      <c r="FJ4" s="209"/>
      <c r="FK4" s="209"/>
      <c r="FL4" s="209"/>
      <c r="FM4" s="209"/>
      <c r="FN4" s="209"/>
      <c r="FO4" s="209"/>
      <c r="FP4" s="209"/>
      <c r="FQ4" s="209"/>
      <c r="FR4" s="209"/>
      <c r="FS4" s="209"/>
      <c r="FT4" s="209"/>
      <c r="FU4" s="209"/>
      <c r="FV4" s="209"/>
      <c r="FW4" s="209"/>
      <c r="FX4" s="209"/>
      <c r="FY4" s="209"/>
      <c r="FZ4" s="209"/>
      <c r="GA4" s="209"/>
      <c r="GB4" s="209"/>
      <c r="GC4" s="209"/>
      <c r="GD4" s="209"/>
      <c r="GE4" s="209"/>
      <c r="GF4" s="209"/>
      <c r="GG4" s="209"/>
      <c r="GH4" s="209"/>
      <c r="GI4" s="209"/>
      <c r="GJ4" s="209"/>
      <c r="GK4" s="209"/>
      <c r="GL4" s="209"/>
      <c r="GM4" s="209"/>
      <c r="GN4" s="209"/>
      <c r="GO4" s="209"/>
      <c r="GP4" s="209"/>
      <c r="GQ4" s="209"/>
      <c r="GR4" s="209"/>
      <c r="GS4" s="209"/>
      <c r="GT4" s="209"/>
      <c r="GU4" s="209"/>
      <c r="GV4" s="209"/>
      <c r="GW4" s="209"/>
      <c r="GX4" s="209"/>
      <c r="GY4" s="209"/>
      <c r="GZ4" s="209"/>
      <c r="HA4" s="209"/>
      <c r="HB4" s="209"/>
      <c r="HC4" s="209"/>
      <c r="HD4" s="209"/>
      <c r="HE4" s="209"/>
      <c r="HF4" s="209"/>
      <c r="HG4" s="209"/>
      <c r="HH4" s="209"/>
      <c r="HI4" s="209"/>
      <c r="HJ4" s="209"/>
      <c r="HK4" s="209"/>
      <c r="HL4" s="209"/>
      <c r="HM4" s="209"/>
      <c r="HN4" s="209"/>
      <c r="HO4" s="209"/>
      <c r="HP4" s="209"/>
      <c r="HQ4" s="209"/>
      <c r="HR4" s="209"/>
      <c r="HS4" s="209"/>
      <c r="HT4" s="209"/>
      <c r="HU4" s="209"/>
      <c r="HV4" s="209"/>
      <c r="HW4" s="209"/>
      <c r="HX4" s="209"/>
      <c r="HY4" s="209"/>
      <c r="HZ4" s="209"/>
      <c r="IA4" s="209"/>
      <c r="IB4" s="209"/>
      <c r="IC4" s="209"/>
      <c r="ID4" s="209"/>
      <c r="IE4" s="209"/>
      <c r="IF4" s="209"/>
      <c r="IG4" s="209"/>
      <c r="IH4" s="209"/>
      <c r="II4" s="209"/>
      <c r="IJ4" s="209"/>
      <c r="IK4" s="209"/>
      <c r="IL4" s="209"/>
      <c r="IM4" s="209"/>
      <c r="IN4" s="209"/>
      <c r="IO4" s="209"/>
      <c r="IP4" s="209"/>
      <c r="IQ4" s="209"/>
      <c r="IR4" s="209"/>
      <c r="IS4" s="209"/>
      <c r="IT4" s="209"/>
      <c r="IU4" s="209"/>
      <c r="IV4" s="209"/>
      <c r="IW4" s="209"/>
      <c r="IX4" s="209"/>
    </row>
    <row r="5" spans="1:258" s="7" customFormat="1" ht="17.25" customHeight="1" x14ac:dyDescent="0.2">
      <c r="A5" s="209"/>
      <c r="B5" s="1056" t="str">
        <f>porsaad!B6</f>
        <v>Situación a 31 de diciembre de 2022</v>
      </c>
      <c r="C5" s="1056"/>
      <c r="D5" s="1056"/>
      <c r="E5" s="1056"/>
      <c r="F5" s="1056"/>
      <c r="G5" s="1056"/>
      <c r="H5" s="1056"/>
      <c r="I5" s="1056"/>
      <c r="J5" s="1056"/>
      <c r="K5" s="1056"/>
      <c r="L5" s="1056"/>
      <c r="M5" s="1056"/>
      <c r="N5" s="1056"/>
      <c r="O5" s="1056"/>
      <c r="P5" s="1056"/>
      <c r="Q5" s="91"/>
      <c r="R5" s="91"/>
      <c r="S5" s="209"/>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9"/>
      <c r="EJ5" s="209"/>
      <c r="EK5" s="209"/>
      <c r="EL5" s="209"/>
      <c r="EM5" s="209"/>
      <c r="EN5" s="209"/>
      <c r="EO5" s="209"/>
      <c r="EP5" s="209"/>
      <c r="EQ5" s="209"/>
      <c r="ER5" s="209"/>
      <c r="ES5" s="209"/>
      <c r="ET5" s="209"/>
      <c r="EU5" s="209"/>
      <c r="EV5" s="209"/>
      <c r="EW5" s="209"/>
      <c r="EX5" s="209"/>
      <c r="EY5" s="209"/>
      <c r="EZ5" s="209"/>
      <c r="FA5" s="209"/>
      <c r="FB5" s="209"/>
      <c r="FC5" s="209"/>
      <c r="FD5" s="209"/>
      <c r="FE5" s="209"/>
      <c r="FF5" s="209"/>
      <c r="FG5" s="209"/>
      <c r="FH5" s="209"/>
      <c r="FI5" s="209"/>
      <c r="FJ5" s="209"/>
      <c r="FK5" s="209"/>
      <c r="FL5" s="209"/>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209"/>
      <c r="HA5" s="209"/>
      <c r="HB5" s="209"/>
      <c r="HC5" s="209"/>
      <c r="HD5" s="209"/>
      <c r="HE5" s="209"/>
      <c r="HF5" s="209"/>
      <c r="HG5" s="209"/>
      <c r="HH5" s="209"/>
      <c r="HI5" s="209"/>
      <c r="HJ5" s="209"/>
      <c r="HK5" s="209"/>
      <c r="HL5" s="209"/>
      <c r="HM5" s="209"/>
      <c r="HN5" s="209"/>
      <c r="HO5" s="209"/>
      <c r="HP5" s="209"/>
      <c r="HQ5" s="209"/>
      <c r="HR5" s="209"/>
      <c r="HS5" s="209"/>
      <c r="HT5" s="209"/>
      <c r="HU5" s="209"/>
      <c r="HV5" s="209"/>
      <c r="HW5" s="209"/>
      <c r="HX5" s="209"/>
      <c r="HY5" s="209"/>
      <c r="HZ5" s="209"/>
      <c r="IA5" s="209"/>
      <c r="IB5" s="209"/>
      <c r="IC5" s="209"/>
      <c r="ID5" s="209"/>
      <c r="IE5" s="209"/>
      <c r="IF5" s="209"/>
      <c r="IG5" s="209"/>
      <c r="IH5" s="209"/>
      <c r="II5" s="209"/>
      <c r="IJ5" s="209"/>
      <c r="IK5" s="209"/>
      <c r="IL5" s="209"/>
      <c r="IM5" s="209"/>
      <c r="IN5" s="209"/>
      <c r="IO5" s="209"/>
      <c r="IP5" s="209"/>
      <c r="IQ5" s="209"/>
      <c r="IR5" s="209"/>
      <c r="IS5" s="209"/>
      <c r="IT5" s="209"/>
      <c r="IU5" s="209"/>
      <c r="IV5" s="209"/>
      <c r="IW5" s="209"/>
      <c r="IX5" s="209"/>
    </row>
    <row r="6" spans="1:258" s="7" customFormat="1" ht="6.95" customHeight="1" x14ac:dyDescent="0.2">
      <c r="A6" s="209"/>
      <c r="B6" s="209"/>
      <c r="C6" s="209"/>
      <c r="D6" s="209"/>
      <c r="E6" s="209"/>
      <c r="F6" s="209"/>
      <c r="G6" s="209"/>
      <c r="H6" s="209"/>
      <c r="I6" s="209"/>
      <c r="J6" s="209"/>
      <c r="K6" s="268"/>
      <c r="L6" s="268"/>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209"/>
      <c r="DU6" s="209"/>
      <c r="DV6" s="209"/>
      <c r="DW6" s="209"/>
      <c r="DX6" s="209"/>
      <c r="DY6" s="209"/>
      <c r="DZ6" s="209"/>
      <c r="EA6" s="209"/>
      <c r="EB6" s="209"/>
      <c r="EC6" s="209"/>
      <c r="ED6" s="209"/>
      <c r="EE6" s="209"/>
      <c r="EF6" s="209"/>
      <c r="EG6" s="209"/>
      <c r="EH6" s="209"/>
      <c r="EI6" s="209"/>
      <c r="EJ6" s="209"/>
      <c r="EK6" s="209"/>
      <c r="EL6" s="209"/>
      <c r="EM6" s="209"/>
      <c r="EN6" s="209"/>
      <c r="EO6" s="209"/>
      <c r="EP6" s="209"/>
      <c r="EQ6" s="209"/>
      <c r="ER6" s="209"/>
      <c r="ES6" s="209"/>
      <c r="ET6" s="209"/>
      <c r="EU6" s="209"/>
      <c r="EV6" s="209"/>
      <c r="EW6" s="209"/>
      <c r="EX6" s="209"/>
      <c r="EY6" s="209"/>
      <c r="EZ6" s="209"/>
      <c r="FA6" s="209"/>
      <c r="FB6" s="209"/>
      <c r="FC6" s="209"/>
      <c r="FD6" s="209"/>
      <c r="FE6" s="209"/>
      <c r="FF6" s="209"/>
      <c r="FG6" s="209"/>
      <c r="FH6" s="209"/>
      <c r="FI6" s="209"/>
      <c r="FJ6" s="209"/>
      <c r="FK6" s="209"/>
      <c r="FL6" s="209"/>
      <c r="FM6" s="209"/>
      <c r="FN6" s="209"/>
      <c r="FO6" s="209"/>
      <c r="FP6" s="209"/>
      <c r="FQ6" s="209"/>
      <c r="FR6" s="209"/>
      <c r="FS6" s="209"/>
      <c r="FT6" s="209"/>
      <c r="FU6" s="209"/>
      <c r="FV6" s="209"/>
      <c r="FW6" s="209"/>
      <c r="FX6" s="209"/>
      <c r="FY6" s="209"/>
      <c r="FZ6" s="209"/>
      <c r="GA6" s="209"/>
      <c r="GB6" s="209"/>
      <c r="GC6" s="209"/>
      <c r="GD6" s="209"/>
      <c r="GE6" s="209"/>
      <c r="GF6" s="209"/>
      <c r="GG6" s="209"/>
      <c r="GH6" s="209"/>
      <c r="GI6" s="209"/>
      <c r="GJ6" s="209"/>
      <c r="GK6" s="209"/>
      <c r="GL6" s="209"/>
      <c r="GM6" s="209"/>
      <c r="GN6" s="209"/>
      <c r="GO6" s="209"/>
      <c r="GP6" s="209"/>
      <c r="GQ6" s="209"/>
      <c r="GR6" s="209"/>
      <c r="GS6" s="209"/>
      <c r="GT6" s="209"/>
      <c r="GU6" s="209"/>
      <c r="GV6" s="209"/>
      <c r="GW6" s="209"/>
      <c r="GX6" s="209"/>
      <c r="GY6" s="209"/>
      <c r="GZ6" s="209"/>
      <c r="HA6" s="209"/>
      <c r="HB6" s="209"/>
      <c r="HC6" s="209"/>
      <c r="HD6" s="209"/>
      <c r="HE6" s="209"/>
      <c r="HF6" s="209"/>
      <c r="HG6" s="209"/>
      <c r="HH6" s="209"/>
      <c r="HI6" s="209"/>
      <c r="HJ6" s="209"/>
      <c r="HK6" s="209"/>
      <c r="HL6" s="209"/>
      <c r="HM6" s="209"/>
      <c r="HN6" s="209"/>
      <c r="HO6" s="209"/>
      <c r="HP6" s="209"/>
      <c r="HQ6" s="209"/>
      <c r="HR6" s="209"/>
      <c r="HS6" s="209"/>
      <c r="HT6" s="209"/>
      <c r="HU6" s="209"/>
      <c r="HV6" s="209"/>
      <c r="HW6" s="209"/>
      <c r="HX6" s="209"/>
      <c r="HY6" s="209"/>
      <c r="HZ6" s="209"/>
      <c r="IA6" s="209"/>
      <c r="IB6" s="209"/>
      <c r="IC6" s="209"/>
      <c r="ID6" s="209"/>
      <c r="IE6" s="209"/>
      <c r="IF6" s="209"/>
      <c r="IG6" s="209"/>
      <c r="IH6" s="209"/>
      <c r="II6" s="209"/>
      <c r="IJ6" s="209"/>
      <c r="IK6" s="209"/>
      <c r="IL6" s="209"/>
      <c r="IM6" s="209"/>
      <c r="IN6" s="209"/>
      <c r="IO6" s="209"/>
      <c r="IP6" s="209"/>
      <c r="IQ6" s="209"/>
      <c r="IR6" s="209"/>
      <c r="IS6" s="209"/>
      <c r="IT6" s="209"/>
      <c r="IU6" s="209"/>
      <c r="IV6" s="209"/>
      <c r="IW6" s="209"/>
      <c r="IX6" s="209"/>
    </row>
    <row r="7" spans="1:258" s="7" customFormat="1" ht="4.5" customHeight="1" x14ac:dyDescent="0.2">
      <c r="A7" s="209"/>
      <c r="B7" s="209"/>
      <c r="C7" s="209"/>
      <c r="D7" s="209"/>
      <c r="E7" s="209"/>
      <c r="F7" s="209"/>
      <c r="G7" s="209"/>
      <c r="H7" s="209"/>
      <c r="I7" s="209"/>
      <c r="J7" s="209"/>
      <c r="K7" s="269"/>
      <c r="L7" s="269"/>
      <c r="M7" s="214"/>
      <c r="N7" s="214"/>
      <c r="O7" s="214"/>
      <c r="P7" s="214"/>
      <c r="Q7" s="212"/>
      <c r="R7" s="212"/>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09"/>
      <c r="GD7" s="209"/>
      <c r="GE7" s="209"/>
      <c r="GF7" s="209"/>
      <c r="GG7" s="209"/>
      <c r="GH7" s="209"/>
      <c r="GI7" s="209"/>
      <c r="GJ7" s="209"/>
      <c r="GK7" s="209"/>
      <c r="GL7" s="209"/>
      <c r="GM7" s="209"/>
      <c r="GN7" s="209"/>
      <c r="GO7" s="209"/>
      <c r="GP7" s="209"/>
      <c r="GQ7" s="209"/>
      <c r="GR7" s="209"/>
      <c r="GS7" s="209"/>
      <c r="GT7" s="209"/>
      <c r="GU7" s="209"/>
      <c r="GV7" s="209"/>
      <c r="GW7" s="209"/>
      <c r="GX7" s="209"/>
      <c r="GY7" s="209"/>
      <c r="GZ7" s="209"/>
      <c r="HA7" s="209"/>
      <c r="HB7" s="209"/>
      <c r="HC7" s="209"/>
      <c r="HD7" s="209"/>
      <c r="HE7" s="209"/>
      <c r="HF7" s="209"/>
      <c r="HG7" s="209"/>
      <c r="HH7" s="209"/>
      <c r="HI7" s="209"/>
      <c r="HJ7" s="209"/>
      <c r="HK7" s="209"/>
      <c r="HL7" s="209"/>
      <c r="HM7" s="209"/>
      <c r="HN7" s="209"/>
      <c r="HO7" s="209"/>
      <c r="HP7" s="209"/>
      <c r="HQ7" s="209"/>
      <c r="HR7" s="209"/>
      <c r="HS7" s="209"/>
      <c r="HT7" s="209"/>
      <c r="HU7" s="209"/>
      <c r="HV7" s="209"/>
      <c r="HW7" s="209"/>
      <c r="HX7" s="209"/>
      <c r="HY7" s="209"/>
      <c r="HZ7" s="209"/>
      <c r="IA7" s="209"/>
      <c r="IB7" s="209"/>
      <c r="IC7" s="209"/>
      <c r="ID7" s="209"/>
      <c r="IE7" s="209"/>
      <c r="IF7" s="209"/>
      <c r="IG7" s="209"/>
      <c r="IH7" s="209"/>
      <c r="II7" s="209"/>
      <c r="IJ7" s="209"/>
      <c r="IK7" s="209"/>
      <c r="IL7" s="209"/>
      <c r="IM7" s="209"/>
      <c r="IN7" s="209"/>
      <c r="IO7" s="209"/>
      <c r="IP7" s="209"/>
      <c r="IQ7" s="209"/>
      <c r="IR7" s="209"/>
      <c r="IS7" s="209"/>
      <c r="IT7" s="209"/>
      <c r="IU7" s="209"/>
      <c r="IV7" s="209"/>
      <c r="IW7" s="209"/>
      <c r="IX7" s="209"/>
    </row>
    <row r="8" spans="1:258" s="7" customFormat="1" ht="27" customHeight="1" x14ac:dyDescent="0.2">
      <c r="A8" s="209"/>
      <c r="B8" s="1199" t="s">
        <v>496</v>
      </c>
      <c r="C8" s="1200"/>
      <c r="D8" s="1200"/>
      <c r="E8" s="1200"/>
      <c r="F8" s="1200"/>
      <c r="G8" s="1200"/>
      <c r="H8" s="1200"/>
      <c r="I8" s="1200"/>
      <c r="J8" s="1201"/>
      <c r="K8" s="269"/>
      <c r="L8" s="269"/>
      <c r="M8" s="214"/>
      <c r="N8" s="214"/>
      <c r="O8" s="214"/>
      <c r="P8" s="214"/>
      <c r="Q8" s="212"/>
      <c r="R8" s="212"/>
      <c r="S8" s="209"/>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c r="IR8" s="209"/>
      <c r="IS8" s="209"/>
      <c r="IT8" s="209"/>
      <c r="IU8" s="209"/>
      <c r="IV8" s="209"/>
      <c r="IW8" s="209"/>
      <c r="IX8" s="209"/>
    </row>
    <row r="9" spans="1:258" s="7" customFormat="1" ht="16.5" customHeight="1" x14ac:dyDescent="0.2">
      <c r="A9" s="209"/>
      <c r="B9" s="1057" t="s">
        <v>15</v>
      </c>
      <c r="C9" s="500"/>
      <c r="D9" s="501"/>
      <c r="E9" s="501"/>
      <c r="F9" s="501"/>
      <c r="G9" s="501"/>
      <c r="H9" s="501"/>
      <c r="I9" s="1064" t="s">
        <v>175</v>
      </c>
      <c r="J9" s="1065"/>
      <c r="K9" s="270"/>
      <c r="L9" s="270"/>
      <c r="M9" s="220"/>
      <c r="N9" s="220"/>
      <c r="O9" s="220"/>
      <c r="P9" s="220"/>
      <c r="Q9" s="217"/>
      <c r="R9" s="217"/>
      <c r="S9" s="209"/>
      <c r="T9" s="209"/>
      <c r="U9" s="209"/>
      <c r="V9" s="209"/>
      <c r="W9" s="209"/>
      <c r="X9" s="209"/>
      <c r="Y9" s="209"/>
      <c r="Z9" s="209"/>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09"/>
      <c r="BK9" s="209"/>
      <c r="BL9" s="209"/>
      <c r="BM9" s="209"/>
      <c r="BN9" s="209"/>
      <c r="BO9" s="209"/>
      <c r="BP9" s="209"/>
      <c r="BQ9" s="209"/>
      <c r="BR9" s="209"/>
      <c r="BS9" s="209"/>
      <c r="BT9" s="209"/>
      <c r="BU9" s="209"/>
      <c r="BV9" s="209"/>
      <c r="BW9" s="209"/>
      <c r="BX9" s="209"/>
      <c r="BY9" s="209"/>
      <c r="BZ9" s="209"/>
      <c r="CA9" s="209"/>
      <c r="CB9" s="209"/>
      <c r="CC9" s="209"/>
      <c r="CD9" s="209"/>
      <c r="CE9" s="209"/>
      <c r="CF9" s="209"/>
      <c r="CG9" s="209"/>
      <c r="CH9" s="209"/>
      <c r="CI9" s="209"/>
      <c r="CJ9" s="209"/>
      <c r="CK9" s="209"/>
      <c r="CL9" s="209"/>
      <c r="CM9" s="209"/>
      <c r="CN9" s="209"/>
      <c r="CO9" s="209"/>
      <c r="CP9" s="209"/>
      <c r="CQ9" s="209"/>
      <c r="CR9" s="209"/>
      <c r="CS9" s="209"/>
      <c r="CT9" s="209"/>
      <c r="CU9" s="209"/>
      <c r="CV9" s="209"/>
      <c r="CW9" s="209"/>
      <c r="CX9" s="209"/>
      <c r="CY9" s="209"/>
      <c r="CZ9" s="209"/>
      <c r="DA9" s="209"/>
      <c r="DB9" s="209"/>
      <c r="DC9" s="209"/>
      <c r="DD9" s="209"/>
      <c r="DE9" s="209"/>
      <c r="DF9" s="209"/>
      <c r="DG9" s="209"/>
      <c r="DH9" s="209"/>
      <c r="DI9" s="209"/>
      <c r="DJ9" s="209"/>
      <c r="DK9" s="209"/>
      <c r="DL9" s="209"/>
      <c r="DM9" s="209"/>
      <c r="DN9" s="209"/>
      <c r="DO9" s="209"/>
      <c r="DP9" s="209"/>
      <c r="DQ9" s="209"/>
      <c r="DR9" s="209"/>
      <c r="DS9" s="209"/>
      <c r="DT9" s="209"/>
      <c r="DU9" s="209"/>
      <c r="DV9" s="209"/>
      <c r="DW9" s="209"/>
      <c r="DX9" s="209"/>
      <c r="DY9" s="209"/>
      <c r="DZ9" s="209"/>
      <c r="EA9" s="209"/>
      <c r="EB9" s="209"/>
      <c r="EC9" s="209"/>
      <c r="ED9" s="209"/>
      <c r="EE9" s="209"/>
      <c r="EF9" s="209"/>
      <c r="EG9" s="209"/>
      <c r="EH9" s="209"/>
      <c r="EI9" s="209"/>
      <c r="EJ9" s="209"/>
      <c r="EK9" s="209"/>
      <c r="EL9" s="209"/>
      <c r="EM9" s="209"/>
      <c r="EN9" s="209"/>
      <c r="EO9" s="209"/>
      <c r="EP9" s="209"/>
      <c r="EQ9" s="209"/>
      <c r="ER9" s="209"/>
      <c r="ES9" s="209"/>
      <c r="ET9" s="209"/>
      <c r="EU9" s="209"/>
      <c r="EV9" s="209"/>
      <c r="EW9" s="209"/>
      <c r="EX9" s="209"/>
      <c r="EY9" s="209"/>
      <c r="EZ9" s="209"/>
      <c r="FA9" s="209"/>
      <c r="FB9" s="209"/>
      <c r="FC9" s="209"/>
      <c r="FD9" s="209"/>
      <c r="FE9" s="209"/>
      <c r="FF9" s="209"/>
      <c r="FG9" s="209"/>
      <c r="FH9" s="209"/>
      <c r="FI9" s="209"/>
      <c r="FJ9" s="209"/>
      <c r="FK9" s="209"/>
      <c r="FL9" s="209"/>
      <c r="FM9" s="209"/>
      <c r="FN9" s="209"/>
      <c r="FO9" s="209"/>
      <c r="FP9" s="209"/>
      <c r="FQ9" s="209"/>
      <c r="FR9" s="209"/>
      <c r="FS9" s="209"/>
      <c r="FT9" s="209"/>
      <c r="FU9" s="209"/>
      <c r="FV9" s="209"/>
      <c r="FW9" s="209"/>
      <c r="FX9" s="209"/>
      <c r="FY9" s="209"/>
      <c r="FZ9" s="209"/>
      <c r="GA9" s="209"/>
      <c r="GB9" s="209"/>
      <c r="GC9" s="209"/>
      <c r="GD9" s="209"/>
      <c r="GE9" s="209"/>
      <c r="GF9" s="209"/>
      <c r="GG9" s="209"/>
      <c r="GH9" s="209"/>
      <c r="GI9" s="209"/>
      <c r="GJ9" s="209"/>
      <c r="GK9" s="209"/>
      <c r="GL9" s="209"/>
      <c r="GM9" s="209"/>
      <c r="GN9" s="209"/>
      <c r="GO9" s="209"/>
      <c r="GP9" s="209"/>
      <c r="GQ9" s="209"/>
      <c r="GR9" s="209"/>
      <c r="GS9" s="209"/>
      <c r="GT9" s="209"/>
      <c r="GU9" s="209"/>
      <c r="GV9" s="209"/>
      <c r="GW9" s="209"/>
      <c r="GX9" s="209"/>
      <c r="GY9" s="209"/>
      <c r="GZ9" s="209"/>
      <c r="HA9" s="209"/>
      <c r="HB9" s="209"/>
      <c r="HC9" s="209"/>
      <c r="HD9" s="209"/>
      <c r="HE9" s="209"/>
      <c r="HF9" s="209"/>
      <c r="HG9" s="209"/>
      <c r="HH9" s="209"/>
      <c r="HI9" s="209"/>
      <c r="HJ9" s="209"/>
      <c r="HK9" s="209"/>
      <c r="HL9" s="209"/>
      <c r="HM9" s="209"/>
      <c r="HN9" s="209"/>
      <c r="HO9" s="209"/>
      <c r="HP9" s="209"/>
      <c r="HQ9" s="209"/>
      <c r="HR9" s="209"/>
      <c r="HS9" s="209"/>
      <c r="HT9" s="209"/>
      <c r="HU9" s="209"/>
      <c r="HV9" s="209"/>
      <c r="HW9" s="209"/>
      <c r="HX9" s="209"/>
      <c r="HY9" s="209"/>
      <c r="HZ9" s="209"/>
      <c r="IA9" s="209"/>
      <c r="IB9" s="209"/>
      <c r="IC9" s="209"/>
      <c r="ID9" s="209"/>
      <c r="IE9" s="209"/>
      <c r="IF9" s="209"/>
      <c r="IG9" s="209"/>
      <c r="IH9" s="209"/>
      <c r="II9" s="209"/>
      <c r="IJ9" s="209"/>
      <c r="IK9" s="209"/>
      <c r="IL9" s="209"/>
      <c r="IM9" s="209"/>
      <c r="IN9" s="209"/>
      <c r="IO9" s="209"/>
      <c r="IP9" s="209"/>
      <c r="IQ9" s="209"/>
      <c r="IR9" s="209"/>
      <c r="IS9" s="209"/>
      <c r="IT9" s="209"/>
      <c r="IU9" s="209"/>
      <c r="IV9" s="209"/>
      <c r="IW9" s="209"/>
      <c r="IX9" s="209"/>
    </row>
    <row r="10" spans="1:258" s="7" customFormat="1" ht="65.25" customHeight="1" x14ac:dyDescent="0.2">
      <c r="A10" s="209"/>
      <c r="B10" s="1058"/>
      <c r="C10" s="1066" t="s">
        <v>174</v>
      </c>
      <c r="D10" s="1065"/>
      <c r="E10" s="212"/>
      <c r="F10" s="1066" t="s">
        <v>173</v>
      </c>
      <c r="G10" s="1065"/>
      <c r="H10" s="502"/>
      <c r="I10" s="1087"/>
      <c r="J10" s="1086"/>
      <c r="K10" s="506"/>
      <c r="L10" s="506"/>
      <c r="M10" s="436"/>
      <c r="N10" s="436"/>
      <c r="O10" s="436"/>
      <c r="P10" s="436"/>
      <c r="Q10" s="507"/>
      <c r="R10" s="507"/>
      <c r="S10" s="508"/>
      <c r="T10" s="508"/>
      <c r="U10" s="508"/>
      <c r="V10" s="508"/>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209"/>
      <c r="BQ10" s="209"/>
      <c r="BR10" s="209"/>
      <c r="BS10" s="209"/>
      <c r="BT10" s="209"/>
      <c r="BU10" s="209"/>
      <c r="BV10" s="209"/>
      <c r="BW10" s="209"/>
      <c r="BX10" s="209"/>
      <c r="BY10" s="209"/>
      <c r="BZ10" s="209"/>
      <c r="CA10" s="209"/>
      <c r="CB10" s="209"/>
      <c r="CC10" s="209"/>
      <c r="CD10" s="209"/>
      <c r="CE10" s="209"/>
      <c r="CF10" s="209"/>
      <c r="CG10" s="209"/>
      <c r="CH10" s="209"/>
      <c r="CI10" s="209"/>
      <c r="CJ10" s="209"/>
      <c r="CK10" s="209"/>
      <c r="CL10" s="209"/>
      <c r="CM10" s="209"/>
      <c r="CN10" s="209"/>
      <c r="CO10" s="209"/>
      <c r="CP10" s="209"/>
      <c r="CQ10" s="209"/>
      <c r="CR10" s="209"/>
      <c r="CS10" s="209"/>
      <c r="CT10" s="209"/>
      <c r="CU10" s="209"/>
      <c r="CV10" s="209"/>
      <c r="CW10" s="209"/>
      <c r="CX10" s="209"/>
      <c r="CY10" s="209"/>
      <c r="CZ10" s="209"/>
      <c r="DA10" s="209"/>
      <c r="DB10" s="209"/>
      <c r="DC10" s="209"/>
      <c r="DD10" s="209"/>
      <c r="DE10" s="209"/>
      <c r="DF10" s="209"/>
      <c r="DG10" s="209"/>
      <c r="DH10" s="209"/>
      <c r="DI10" s="209"/>
      <c r="DJ10" s="209"/>
      <c r="DK10" s="209"/>
      <c r="DL10" s="209"/>
      <c r="DM10" s="209"/>
      <c r="DN10" s="209"/>
      <c r="DO10" s="209"/>
      <c r="DP10" s="209"/>
      <c r="DQ10" s="209"/>
      <c r="DR10" s="209"/>
      <c r="DS10" s="209"/>
      <c r="DT10" s="209"/>
      <c r="DU10" s="209"/>
      <c r="DV10" s="209"/>
      <c r="DW10" s="209"/>
      <c r="DX10" s="209"/>
      <c r="DY10" s="209"/>
      <c r="DZ10" s="209"/>
      <c r="EA10" s="209"/>
      <c r="EB10" s="209"/>
      <c r="EC10" s="209"/>
      <c r="ED10" s="209"/>
      <c r="EE10" s="209"/>
      <c r="EF10" s="209"/>
      <c r="EG10" s="209"/>
      <c r="EH10" s="209"/>
      <c r="EI10" s="209"/>
      <c r="EJ10" s="209"/>
      <c r="EK10" s="209"/>
      <c r="EL10" s="209"/>
      <c r="EM10" s="209"/>
      <c r="EN10" s="209"/>
      <c r="EO10" s="209"/>
      <c r="EP10" s="209"/>
      <c r="EQ10" s="209"/>
      <c r="ER10" s="209"/>
      <c r="ES10" s="209"/>
      <c r="ET10" s="209"/>
      <c r="EU10" s="209"/>
      <c r="EV10" s="209"/>
      <c r="EW10" s="209"/>
      <c r="EX10" s="209"/>
      <c r="EY10" s="209"/>
      <c r="EZ10" s="209"/>
      <c r="FA10" s="209"/>
      <c r="FB10" s="209"/>
      <c r="FC10" s="209"/>
      <c r="FD10" s="209"/>
      <c r="FE10" s="209"/>
      <c r="FF10" s="209"/>
      <c r="FG10" s="209"/>
      <c r="FH10" s="209"/>
      <c r="FI10" s="209"/>
      <c r="FJ10" s="209"/>
      <c r="FK10" s="209"/>
      <c r="FL10" s="209"/>
      <c r="FM10" s="209"/>
      <c r="FN10" s="209"/>
      <c r="FO10" s="209"/>
      <c r="FP10" s="209"/>
      <c r="FQ10" s="209"/>
      <c r="FR10" s="209"/>
      <c r="FS10" s="209"/>
      <c r="FT10" s="209"/>
      <c r="FU10" s="209"/>
      <c r="FV10" s="209"/>
      <c r="FW10" s="209"/>
      <c r="FX10" s="209"/>
      <c r="FY10" s="209"/>
      <c r="FZ10" s="209"/>
      <c r="GA10" s="209"/>
      <c r="GB10" s="209"/>
      <c r="GC10" s="209"/>
      <c r="GD10" s="209"/>
      <c r="GE10" s="209"/>
      <c r="GF10" s="209"/>
      <c r="GG10" s="209"/>
      <c r="GH10" s="209"/>
      <c r="GI10" s="209"/>
      <c r="GJ10" s="209"/>
      <c r="GK10" s="209"/>
      <c r="GL10" s="209"/>
      <c r="GM10" s="209"/>
      <c r="GN10" s="209"/>
      <c r="GO10" s="209"/>
      <c r="GP10" s="209"/>
      <c r="GQ10" s="209"/>
      <c r="GR10" s="209"/>
      <c r="GS10" s="209"/>
      <c r="GT10" s="209"/>
      <c r="GU10" s="209"/>
      <c r="GV10" s="209"/>
      <c r="GW10" s="209"/>
      <c r="GX10" s="209"/>
      <c r="GY10" s="209"/>
      <c r="GZ10" s="209"/>
      <c r="HA10" s="209"/>
      <c r="HB10" s="209"/>
      <c r="HC10" s="209"/>
      <c r="HD10" s="209"/>
      <c r="HE10" s="209"/>
      <c r="HF10" s="209"/>
      <c r="HG10" s="209"/>
      <c r="HH10" s="209"/>
      <c r="HI10" s="209"/>
      <c r="HJ10" s="209"/>
      <c r="HK10" s="209"/>
      <c r="HL10" s="209"/>
      <c r="HM10" s="209"/>
      <c r="HN10" s="209"/>
      <c r="HO10" s="209"/>
      <c r="HP10" s="209"/>
      <c r="HQ10" s="209"/>
      <c r="HR10" s="209"/>
      <c r="HS10" s="209"/>
      <c r="HT10" s="209"/>
      <c r="HU10" s="209"/>
      <c r="HV10" s="209"/>
      <c r="HW10" s="209"/>
      <c r="HX10" s="209"/>
      <c r="HY10" s="209"/>
      <c r="HZ10" s="209"/>
      <c r="IA10" s="209"/>
      <c r="IB10" s="209"/>
      <c r="IC10" s="209"/>
      <c r="ID10" s="209"/>
      <c r="IE10" s="209"/>
      <c r="IF10" s="209"/>
      <c r="IG10" s="209"/>
      <c r="IH10" s="209"/>
      <c r="II10" s="209"/>
      <c r="IJ10" s="209"/>
      <c r="IK10" s="209"/>
      <c r="IL10" s="209"/>
      <c r="IM10" s="209"/>
      <c r="IN10" s="209"/>
      <c r="IO10" s="209"/>
      <c r="IP10" s="209"/>
      <c r="IQ10" s="209"/>
      <c r="IR10" s="209"/>
      <c r="IS10" s="209"/>
      <c r="IT10" s="209"/>
      <c r="IU10" s="209"/>
      <c r="IV10" s="209"/>
      <c r="IW10" s="209"/>
      <c r="IX10" s="209"/>
    </row>
    <row r="11" spans="1:258" s="124" customFormat="1" ht="30.75" customHeight="1" x14ac:dyDescent="0.2">
      <c r="A11" s="271"/>
      <c r="B11" s="1059"/>
      <c r="C11" s="218" t="s">
        <v>167</v>
      </c>
      <c r="D11" s="219" t="s">
        <v>166</v>
      </c>
      <c r="E11" s="217"/>
      <c r="F11" s="218" t="s">
        <v>168</v>
      </c>
      <c r="G11" s="219" t="s">
        <v>166</v>
      </c>
      <c r="H11" s="217"/>
      <c r="I11" s="218" t="s">
        <v>168</v>
      </c>
      <c r="J11" s="219" t="s">
        <v>166</v>
      </c>
      <c r="K11" s="509"/>
      <c r="L11" s="509"/>
      <c r="M11" s="232"/>
      <c r="N11" s="232"/>
      <c r="O11" s="232"/>
      <c r="P11" s="232"/>
      <c r="Q11" s="232"/>
      <c r="R11" s="232"/>
      <c r="S11" s="510"/>
      <c r="T11" s="510"/>
      <c r="U11" s="510"/>
      <c r="V11" s="510"/>
      <c r="W11" s="271"/>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c r="CM11" s="271"/>
      <c r="CN11" s="271"/>
      <c r="CO11" s="271"/>
      <c r="CP11" s="271"/>
      <c r="CQ11" s="271"/>
      <c r="CR11" s="271"/>
      <c r="CS11" s="271"/>
      <c r="CT11" s="271"/>
      <c r="CU11" s="271"/>
      <c r="CV11" s="271"/>
      <c r="CW11" s="271"/>
      <c r="CX11" s="271"/>
      <c r="CY11" s="271"/>
      <c r="CZ11" s="271"/>
      <c r="DA11" s="271"/>
      <c r="DB11" s="271"/>
      <c r="DC11" s="271"/>
      <c r="DD11" s="271"/>
      <c r="DE11" s="271"/>
      <c r="DF11" s="271"/>
      <c r="DG11" s="271"/>
      <c r="DH11" s="271"/>
      <c r="DI11" s="271"/>
      <c r="DJ11" s="271"/>
      <c r="DK11" s="271"/>
      <c r="DL11" s="271"/>
      <c r="DM11" s="271"/>
      <c r="DN11" s="271"/>
      <c r="DO11" s="271"/>
      <c r="DP11" s="271"/>
      <c r="DQ11" s="271"/>
      <c r="DR11" s="271"/>
      <c r="DS11" s="271"/>
      <c r="DT11" s="271"/>
      <c r="DU11" s="271"/>
      <c r="DV11" s="271"/>
      <c r="DW11" s="271"/>
      <c r="DX11" s="271"/>
      <c r="DY11" s="271"/>
      <c r="DZ11" s="271"/>
      <c r="EA11" s="271"/>
      <c r="EB11" s="271"/>
      <c r="EC11" s="271"/>
      <c r="ED11" s="271"/>
      <c r="EE11" s="271"/>
      <c r="EF11" s="271"/>
      <c r="EG11" s="271"/>
      <c r="EH11" s="271"/>
      <c r="EI11" s="271"/>
      <c r="EJ11" s="271"/>
      <c r="EK11" s="271"/>
      <c r="EL11" s="271"/>
      <c r="EM11" s="271"/>
      <c r="EN11" s="271"/>
      <c r="EO11" s="271"/>
      <c r="EP11" s="271"/>
      <c r="EQ11" s="271"/>
      <c r="ER11" s="271"/>
      <c r="ES11" s="271"/>
      <c r="ET11" s="271"/>
      <c r="EU11" s="271"/>
      <c r="EV11" s="271"/>
      <c r="EW11" s="271"/>
      <c r="EX11" s="271"/>
      <c r="EY11" s="271"/>
      <c r="EZ11" s="271"/>
      <c r="FA11" s="271"/>
      <c r="FB11" s="271"/>
      <c r="FC11" s="271"/>
      <c r="FD11" s="271"/>
      <c r="FE11" s="271"/>
      <c r="FF11" s="271"/>
      <c r="FG11" s="271"/>
      <c r="FH11" s="271"/>
      <c r="FI11" s="271"/>
      <c r="FJ11" s="271"/>
      <c r="FK11" s="271"/>
      <c r="FL11" s="271"/>
      <c r="FM11" s="271"/>
      <c r="FN11" s="271"/>
      <c r="FO11" s="271"/>
      <c r="FP11" s="271"/>
      <c r="FQ11" s="271"/>
      <c r="FR11" s="271"/>
      <c r="FS11" s="271"/>
      <c r="FT11" s="271"/>
      <c r="FU11" s="271"/>
      <c r="FV11" s="271"/>
      <c r="FW11" s="271"/>
      <c r="FX11" s="271"/>
      <c r="FY11" s="271"/>
      <c r="FZ11" s="271"/>
      <c r="GA11" s="271"/>
      <c r="GB11" s="271"/>
      <c r="GC11" s="271"/>
      <c r="GD11" s="271"/>
      <c r="GE11" s="271"/>
      <c r="GF11" s="271"/>
      <c r="GG11" s="271"/>
      <c r="GH11" s="271"/>
      <c r="GI11" s="271"/>
      <c r="GJ11" s="271"/>
      <c r="GK11" s="271"/>
      <c r="GL11" s="271"/>
      <c r="GM11" s="271"/>
      <c r="GN11" s="271"/>
      <c r="GO11" s="271"/>
      <c r="GP11" s="271"/>
      <c r="GQ11" s="271"/>
      <c r="GR11" s="271"/>
      <c r="GS11" s="271"/>
      <c r="GT11" s="271"/>
      <c r="GU11" s="271"/>
      <c r="GV11" s="271"/>
      <c r="GW11" s="271"/>
      <c r="GX11" s="271"/>
      <c r="GY11" s="271"/>
      <c r="GZ11" s="271"/>
      <c r="HA11" s="271"/>
      <c r="HB11" s="271"/>
      <c r="HC11" s="271"/>
      <c r="HD11" s="271"/>
      <c r="HE11" s="271"/>
      <c r="HF11" s="271"/>
      <c r="HG11" s="271"/>
      <c r="HH11" s="271"/>
      <c r="HI11" s="271"/>
      <c r="HJ11" s="271"/>
      <c r="HK11" s="271"/>
      <c r="HL11" s="271"/>
      <c r="HM11" s="271"/>
      <c r="HN11" s="271"/>
      <c r="HO11" s="271"/>
      <c r="HP11" s="271"/>
      <c r="HQ11" s="271"/>
      <c r="HR11" s="271"/>
      <c r="HS11" s="271"/>
      <c r="HT11" s="271"/>
      <c r="HU11" s="271"/>
      <c r="HV11" s="271"/>
      <c r="HW11" s="271"/>
      <c r="HX11" s="271"/>
      <c r="HY11" s="271"/>
      <c r="HZ11" s="271"/>
      <c r="IA11" s="271"/>
      <c r="IB11" s="271"/>
      <c r="IC11" s="271"/>
      <c r="ID11" s="271"/>
      <c r="IE11" s="271"/>
      <c r="IF11" s="271"/>
      <c r="IG11" s="271"/>
      <c r="IH11" s="271"/>
      <c r="II11" s="271"/>
      <c r="IJ11" s="271"/>
      <c r="IK11" s="271"/>
      <c r="IL11" s="271"/>
      <c r="IM11" s="271"/>
      <c r="IN11" s="271"/>
      <c r="IO11" s="271"/>
      <c r="IP11" s="271"/>
      <c r="IQ11" s="271"/>
      <c r="IR11" s="271"/>
      <c r="IS11" s="271"/>
      <c r="IT11" s="271"/>
      <c r="IU11" s="271"/>
      <c r="IV11" s="271"/>
      <c r="IW11" s="271"/>
      <c r="IX11" s="271"/>
    </row>
    <row r="12" spans="1:258" s="39" customFormat="1" ht="7.5" customHeight="1" x14ac:dyDescent="0.2">
      <c r="A12" s="217"/>
      <c r="B12" s="220"/>
      <c r="C12" s="222"/>
      <c r="D12" s="222"/>
      <c r="E12" s="220"/>
      <c r="F12" s="220"/>
      <c r="G12" s="220"/>
      <c r="H12" s="220"/>
      <c r="I12" s="220"/>
      <c r="J12" s="220"/>
      <c r="K12" s="274"/>
      <c r="L12" s="275"/>
      <c r="M12" s="232"/>
      <c r="N12" s="232"/>
      <c r="O12" s="232"/>
      <c r="P12" s="232"/>
      <c r="Q12" s="511"/>
      <c r="R12" s="511"/>
      <c r="S12" s="507"/>
      <c r="T12" s="507"/>
      <c r="U12" s="507"/>
      <c r="V12" s="50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c r="HV12" s="217"/>
      <c r="HW12" s="217"/>
      <c r="HX12" s="217"/>
      <c r="HY12" s="217"/>
      <c r="HZ12" s="217"/>
      <c r="IA12" s="217"/>
      <c r="IB12" s="217"/>
      <c r="IC12" s="217"/>
      <c r="ID12" s="217"/>
      <c r="IE12" s="217"/>
      <c r="IF12" s="217"/>
      <c r="IG12" s="217"/>
      <c r="IH12" s="217"/>
      <c r="II12" s="217"/>
      <c r="IJ12" s="217"/>
      <c r="IK12" s="217"/>
      <c r="IL12" s="217"/>
      <c r="IM12" s="217"/>
      <c r="IN12" s="217"/>
      <c r="IO12" s="217"/>
      <c r="IP12" s="217"/>
      <c r="IQ12" s="217"/>
      <c r="IR12" s="217"/>
      <c r="IS12" s="217"/>
      <c r="IT12" s="217"/>
      <c r="IU12" s="217"/>
      <c r="IV12" s="217"/>
      <c r="IW12" s="217"/>
      <c r="IX12" s="217"/>
    </row>
    <row r="13" spans="1:258" s="27" customFormat="1" ht="18" customHeight="1" x14ac:dyDescent="0.2">
      <c r="A13" s="223"/>
      <c r="B13" s="226" t="s">
        <v>11</v>
      </c>
      <c r="C13" s="405">
        <v>51964</v>
      </c>
      <c r="D13" s="996">
        <v>334.85</v>
      </c>
      <c r="E13" s="277"/>
      <c r="F13" s="228">
        <v>33970</v>
      </c>
      <c r="G13" s="996">
        <v>188.32</v>
      </c>
      <c r="H13" s="277"/>
      <c r="I13" s="278">
        <v>33970</v>
      </c>
      <c r="J13" s="996">
        <v>543.62</v>
      </c>
      <c r="K13" s="512"/>
      <c r="L13" s="512">
        <f>_xlfn.RANK.EQ(J13,J$13:J$33,0)</f>
        <v>2</v>
      </c>
      <c r="M13" s="512">
        <v>1</v>
      </c>
      <c r="N13" s="512">
        <f>MATCH(M13,L$13:L$33,0)</f>
        <v>5</v>
      </c>
      <c r="O13" s="513" t="str">
        <f t="shared" ref="O13:O32" si="0">INDEX(B$13:B$33,N13,1)</f>
        <v>Canarias</v>
      </c>
      <c r="P13" s="516">
        <f>INDEX(J$13:J$33,N13,1)</f>
        <v>977.35</v>
      </c>
      <c r="Q13" s="511"/>
      <c r="R13" s="511"/>
      <c r="S13" s="514"/>
      <c r="T13" s="514"/>
      <c r="U13" s="514"/>
      <c r="V13" s="514"/>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c r="HV13" s="223"/>
      <c r="HW13" s="223"/>
      <c r="HX13" s="223"/>
      <c r="HY13" s="223"/>
      <c r="HZ13" s="223"/>
      <c r="IA13" s="223"/>
      <c r="IB13" s="223"/>
      <c r="IC13" s="223"/>
      <c r="ID13" s="223"/>
      <c r="IE13" s="223"/>
      <c r="IF13" s="223"/>
      <c r="IG13" s="223"/>
      <c r="IH13" s="223"/>
      <c r="II13" s="223"/>
      <c r="IJ13" s="223"/>
      <c r="IK13" s="223"/>
      <c r="IL13" s="223"/>
      <c r="IM13" s="223"/>
      <c r="IN13" s="223"/>
      <c r="IO13" s="223"/>
      <c r="IP13" s="223"/>
      <c r="IQ13" s="223"/>
      <c r="IR13" s="223"/>
      <c r="IS13" s="223"/>
      <c r="IT13" s="223"/>
      <c r="IU13" s="223"/>
      <c r="IV13" s="223"/>
      <c r="IW13" s="223"/>
      <c r="IX13" s="223"/>
    </row>
    <row r="14" spans="1:258" s="125" customFormat="1" ht="18" customHeight="1" x14ac:dyDescent="0.2">
      <c r="A14" s="282"/>
      <c r="B14" s="234" t="s">
        <v>10</v>
      </c>
      <c r="C14" s="406">
        <v>7852</v>
      </c>
      <c r="D14" s="997">
        <v>158.07</v>
      </c>
      <c r="E14" s="277"/>
      <c r="F14" s="235">
        <v>6222</v>
      </c>
      <c r="G14" s="997">
        <v>80.39</v>
      </c>
      <c r="H14" s="277"/>
      <c r="I14" s="283">
        <v>6222</v>
      </c>
      <c r="J14" s="997">
        <v>241.43</v>
      </c>
      <c r="K14" s="512"/>
      <c r="L14" s="512">
        <f t="shared" ref="L14:L33" si="1">_xlfn.RANK.EQ(J14,J$13:J$33,0)</f>
        <v>12</v>
      </c>
      <c r="M14" s="512">
        <v>2</v>
      </c>
      <c r="N14" s="512">
        <f t="shared" ref="N14:N32" si="2">MATCH(M14,L$13:L$33,0)</f>
        <v>1</v>
      </c>
      <c r="O14" s="513" t="str">
        <f t="shared" si="0"/>
        <v>Andalucía</v>
      </c>
      <c r="P14" s="516">
        <f t="shared" ref="P14:P32" si="3">INDEX(J$13:J$33,N14,1)</f>
        <v>543.62</v>
      </c>
      <c r="Q14" s="511"/>
      <c r="R14" s="511"/>
      <c r="S14" s="514"/>
      <c r="T14" s="514"/>
      <c r="U14" s="514"/>
      <c r="V14" s="514"/>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c r="IP14" s="282"/>
      <c r="IQ14" s="282"/>
      <c r="IR14" s="282"/>
      <c r="IS14" s="282"/>
      <c r="IT14" s="282"/>
      <c r="IU14" s="282"/>
      <c r="IV14" s="282"/>
      <c r="IW14" s="282"/>
      <c r="IX14" s="282"/>
    </row>
    <row r="15" spans="1:258" s="125" customFormat="1" ht="18" customHeight="1" x14ac:dyDescent="0.2">
      <c r="A15" s="282"/>
      <c r="B15" s="234" t="s">
        <v>40</v>
      </c>
      <c r="C15" s="406">
        <v>7660</v>
      </c>
      <c r="D15" s="997">
        <v>141.25</v>
      </c>
      <c r="E15" s="277"/>
      <c r="F15" s="235">
        <v>5612</v>
      </c>
      <c r="G15" s="997">
        <v>110.05</v>
      </c>
      <c r="H15" s="277"/>
      <c r="I15" s="283">
        <v>5612</v>
      </c>
      <c r="J15" s="997">
        <v>245.39</v>
      </c>
      <c r="K15" s="512"/>
      <c r="L15" s="512">
        <f t="shared" si="1"/>
        <v>11</v>
      </c>
      <c r="M15" s="512">
        <v>3</v>
      </c>
      <c r="N15" s="512">
        <f>MATCH(M15,L$13:L$33,0)</f>
        <v>14</v>
      </c>
      <c r="O15" s="513" t="str">
        <f t="shared" si="0"/>
        <v>Murcia, Región de</v>
      </c>
      <c r="P15" s="516">
        <f t="shared" si="3"/>
        <v>486.47</v>
      </c>
      <c r="Q15" s="511"/>
      <c r="R15" s="511"/>
      <c r="S15" s="514"/>
      <c r="T15" s="514"/>
      <c r="U15" s="514"/>
      <c r="V15" s="514"/>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c r="IP15" s="282"/>
      <c r="IQ15" s="282"/>
      <c r="IR15" s="282"/>
      <c r="IS15" s="282"/>
      <c r="IT15" s="282"/>
      <c r="IU15" s="282"/>
      <c r="IV15" s="282"/>
      <c r="IW15" s="282"/>
      <c r="IX15" s="282"/>
    </row>
    <row r="16" spans="1:258" s="125" customFormat="1" ht="18" customHeight="1" x14ac:dyDescent="0.2">
      <c r="A16" s="282"/>
      <c r="B16" s="234" t="s">
        <v>41</v>
      </c>
      <c r="C16" s="406">
        <v>7273</v>
      </c>
      <c r="D16" s="997">
        <v>133.54</v>
      </c>
      <c r="E16" s="277"/>
      <c r="F16" s="235">
        <v>5671</v>
      </c>
      <c r="G16" s="997">
        <v>93.1</v>
      </c>
      <c r="H16" s="277"/>
      <c r="I16" s="283">
        <v>5671</v>
      </c>
      <c r="J16" s="997">
        <v>225.85</v>
      </c>
      <c r="K16" s="512"/>
      <c r="L16" s="512">
        <f t="shared" si="1"/>
        <v>13</v>
      </c>
      <c r="M16" s="512">
        <v>4</v>
      </c>
      <c r="N16" s="512">
        <f t="shared" si="2"/>
        <v>11</v>
      </c>
      <c r="O16" s="513" t="str">
        <f t="shared" si="0"/>
        <v>Extremadura</v>
      </c>
      <c r="P16" s="516">
        <f t="shared" si="3"/>
        <v>380.64</v>
      </c>
      <c r="Q16" s="511"/>
      <c r="R16" s="511"/>
      <c r="S16" s="514"/>
      <c r="T16" s="514"/>
      <c r="U16" s="514"/>
      <c r="V16" s="514"/>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c r="IP16" s="282"/>
      <c r="IQ16" s="282"/>
      <c r="IR16" s="282"/>
      <c r="IS16" s="282"/>
      <c r="IT16" s="282"/>
      <c r="IU16" s="282"/>
      <c r="IV16" s="282"/>
      <c r="IW16" s="282"/>
      <c r="IX16" s="282"/>
    </row>
    <row r="17" spans="1:258" s="125" customFormat="1" ht="18" customHeight="1" x14ac:dyDescent="0.2">
      <c r="A17" s="282"/>
      <c r="B17" s="234" t="s">
        <v>9</v>
      </c>
      <c r="C17" s="406">
        <v>10017</v>
      </c>
      <c r="D17" s="997">
        <v>558.1</v>
      </c>
      <c r="E17" s="277"/>
      <c r="F17" s="235">
        <v>9466</v>
      </c>
      <c r="G17" s="997">
        <v>281.73</v>
      </c>
      <c r="H17" s="277"/>
      <c r="I17" s="283">
        <v>9466</v>
      </c>
      <c r="J17" s="997">
        <v>977.35</v>
      </c>
      <c r="K17" s="512"/>
      <c r="L17" s="512">
        <f t="shared" si="1"/>
        <v>1</v>
      </c>
      <c r="M17" s="512">
        <v>5</v>
      </c>
      <c r="N17" s="512">
        <f t="shared" si="2"/>
        <v>12</v>
      </c>
      <c r="O17" s="513" t="str">
        <f t="shared" si="0"/>
        <v>Galicia</v>
      </c>
      <c r="P17" s="516">
        <f t="shared" si="3"/>
        <v>364.4</v>
      </c>
      <c r="Q17" s="511"/>
      <c r="R17" s="511"/>
      <c r="S17" s="514"/>
      <c r="T17" s="514"/>
      <c r="U17" s="514"/>
      <c r="V17" s="514"/>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2"/>
      <c r="CO17" s="282"/>
      <c r="CP17" s="282"/>
      <c r="CQ17" s="282"/>
      <c r="CR17" s="282"/>
      <c r="CS17" s="282"/>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2"/>
      <c r="FG17" s="282"/>
      <c r="FH17" s="282"/>
      <c r="FI17" s="282"/>
      <c r="FJ17" s="282"/>
      <c r="FK17" s="282"/>
      <c r="FL17" s="282"/>
      <c r="FM17" s="282"/>
      <c r="FN17" s="282"/>
      <c r="FO17" s="282"/>
      <c r="FP17" s="282"/>
      <c r="FQ17" s="282"/>
      <c r="FR17" s="282"/>
      <c r="FS17" s="282"/>
      <c r="FT17" s="282"/>
      <c r="FU17" s="282"/>
      <c r="FV17" s="282"/>
      <c r="FW17" s="282"/>
      <c r="FX17" s="282"/>
      <c r="FY17" s="282"/>
      <c r="FZ17" s="282"/>
      <c r="GA17" s="282"/>
      <c r="GB17" s="282"/>
      <c r="GC17" s="282"/>
      <c r="GD17" s="282"/>
      <c r="GE17" s="282"/>
      <c r="GF17" s="282"/>
      <c r="GG17" s="282"/>
      <c r="GH17" s="282"/>
      <c r="GI17" s="282"/>
      <c r="GJ17" s="282"/>
      <c r="GK17" s="282"/>
      <c r="GL17" s="282"/>
      <c r="GM17" s="282"/>
      <c r="GN17" s="282"/>
      <c r="GO17" s="282"/>
      <c r="GP17" s="282"/>
      <c r="GQ17" s="282"/>
      <c r="GR17" s="282"/>
      <c r="GS17" s="282"/>
      <c r="GT17" s="282"/>
      <c r="GU17" s="282"/>
      <c r="GV17" s="282"/>
      <c r="GW17" s="282"/>
      <c r="GX17" s="282"/>
      <c r="GY17" s="282"/>
      <c r="GZ17" s="282"/>
      <c r="HA17" s="282"/>
      <c r="HB17" s="282"/>
      <c r="HC17" s="282"/>
      <c r="HD17" s="282"/>
      <c r="HE17" s="282"/>
      <c r="HF17" s="282"/>
      <c r="HG17" s="282"/>
      <c r="HH17" s="282"/>
      <c r="HI17" s="282"/>
      <c r="HJ17" s="282"/>
      <c r="HK17" s="282"/>
      <c r="HL17" s="282"/>
      <c r="HM17" s="282"/>
      <c r="HN17" s="282"/>
      <c r="HO17" s="282"/>
      <c r="HP17" s="282"/>
      <c r="HQ17" s="282"/>
      <c r="HR17" s="282"/>
      <c r="HS17" s="282"/>
      <c r="HT17" s="282"/>
      <c r="HU17" s="282"/>
      <c r="HV17" s="282"/>
      <c r="HW17" s="282"/>
      <c r="HX17" s="282"/>
      <c r="HY17" s="282"/>
      <c r="HZ17" s="282"/>
      <c r="IA17" s="282"/>
      <c r="IB17" s="282"/>
      <c r="IC17" s="282"/>
      <c r="ID17" s="282"/>
      <c r="IE17" s="282"/>
      <c r="IF17" s="282"/>
      <c r="IG17" s="282"/>
      <c r="IH17" s="282"/>
      <c r="II17" s="282"/>
      <c r="IJ17" s="282"/>
      <c r="IK17" s="282"/>
      <c r="IL17" s="282"/>
      <c r="IM17" s="282"/>
      <c r="IN17" s="282"/>
      <c r="IO17" s="282"/>
      <c r="IP17" s="282"/>
      <c r="IQ17" s="282"/>
      <c r="IR17" s="282"/>
      <c r="IS17" s="282"/>
      <c r="IT17" s="282"/>
      <c r="IU17" s="282"/>
      <c r="IV17" s="282"/>
      <c r="IW17" s="282"/>
      <c r="IX17" s="282"/>
    </row>
    <row r="18" spans="1:258" s="125" customFormat="1" ht="18" customHeight="1" x14ac:dyDescent="0.2">
      <c r="A18" s="282"/>
      <c r="B18" s="234" t="s">
        <v>8</v>
      </c>
      <c r="C18" s="407">
        <v>3278</v>
      </c>
      <c r="D18" s="997">
        <v>89.45</v>
      </c>
      <c r="E18" s="277"/>
      <c r="F18" s="239">
        <v>2349</v>
      </c>
      <c r="G18" s="997">
        <v>113.24</v>
      </c>
      <c r="H18" s="277"/>
      <c r="I18" s="283">
        <v>2349</v>
      </c>
      <c r="J18" s="997">
        <v>196.5</v>
      </c>
      <c r="K18" s="512"/>
      <c r="L18" s="512">
        <f t="shared" si="1"/>
        <v>15</v>
      </c>
      <c r="M18" s="512">
        <v>6</v>
      </c>
      <c r="N18" s="512">
        <f t="shared" si="2"/>
        <v>21</v>
      </c>
      <c r="O18" s="513" t="str">
        <f t="shared" si="0"/>
        <v>TOTAL</v>
      </c>
      <c r="P18" s="517">
        <f t="shared" si="3"/>
        <v>343.82</v>
      </c>
      <c r="Q18" s="511"/>
      <c r="R18" s="511"/>
      <c r="S18" s="514"/>
      <c r="T18" s="514"/>
      <c r="U18" s="514"/>
      <c r="V18" s="514"/>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c r="BT18" s="282"/>
      <c r="BU18" s="282"/>
      <c r="BV18" s="282"/>
      <c r="BW18" s="282"/>
      <c r="BX18" s="282"/>
      <c r="BY18" s="282"/>
      <c r="BZ18" s="282"/>
      <c r="CA18" s="282"/>
      <c r="CB18" s="282"/>
      <c r="CC18" s="282"/>
      <c r="CD18" s="282"/>
      <c r="CE18" s="282"/>
      <c r="CF18" s="282"/>
      <c r="CG18" s="282"/>
      <c r="CH18" s="282"/>
      <c r="CI18" s="282"/>
      <c r="CJ18" s="282"/>
      <c r="CK18" s="282"/>
      <c r="CL18" s="282"/>
      <c r="CM18" s="282"/>
      <c r="CN18" s="282"/>
      <c r="CO18" s="282"/>
      <c r="CP18" s="282"/>
      <c r="CQ18" s="282"/>
      <c r="CR18" s="282"/>
      <c r="CS18" s="282"/>
      <c r="CT18" s="282"/>
      <c r="CU18" s="282"/>
      <c r="CV18" s="282"/>
      <c r="CW18" s="282"/>
      <c r="CX18" s="282"/>
      <c r="CY18" s="282"/>
      <c r="CZ18" s="282"/>
      <c r="DA18" s="282"/>
      <c r="DB18" s="282"/>
      <c r="DC18" s="282"/>
      <c r="DD18" s="282"/>
      <c r="DE18" s="282"/>
      <c r="DF18" s="282"/>
      <c r="DG18" s="282"/>
      <c r="DH18" s="282"/>
      <c r="DI18" s="282"/>
      <c r="DJ18" s="282"/>
      <c r="DK18" s="282"/>
      <c r="DL18" s="282"/>
      <c r="DM18" s="282"/>
      <c r="DN18" s="282"/>
      <c r="DO18" s="282"/>
      <c r="DP18" s="282"/>
      <c r="DQ18" s="282"/>
      <c r="DR18" s="282"/>
      <c r="DS18" s="282"/>
      <c r="DT18" s="282"/>
      <c r="DU18" s="282"/>
      <c r="DV18" s="282"/>
      <c r="DW18" s="282"/>
      <c r="DX18" s="282"/>
      <c r="DY18" s="282"/>
      <c r="DZ18" s="282"/>
      <c r="EA18" s="282"/>
      <c r="EB18" s="282"/>
      <c r="EC18" s="282"/>
      <c r="ED18" s="282"/>
      <c r="EE18" s="282"/>
      <c r="EF18" s="282"/>
      <c r="EG18" s="282"/>
      <c r="EH18" s="282"/>
      <c r="EI18" s="282"/>
      <c r="EJ18" s="282"/>
      <c r="EK18" s="282"/>
      <c r="EL18" s="282"/>
      <c r="EM18" s="282"/>
      <c r="EN18" s="282"/>
      <c r="EO18" s="282"/>
      <c r="EP18" s="282"/>
      <c r="EQ18" s="282"/>
      <c r="ER18" s="282"/>
      <c r="ES18" s="282"/>
      <c r="ET18" s="282"/>
      <c r="EU18" s="282"/>
      <c r="EV18" s="282"/>
      <c r="EW18" s="282"/>
      <c r="EX18" s="282"/>
      <c r="EY18" s="282"/>
      <c r="EZ18" s="282"/>
      <c r="FA18" s="282"/>
      <c r="FB18" s="282"/>
      <c r="FC18" s="282"/>
      <c r="FD18" s="282"/>
      <c r="FE18" s="282"/>
      <c r="FF18" s="282"/>
      <c r="FG18" s="282"/>
      <c r="FH18" s="282"/>
      <c r="FI18" s="282"/>
      <c r="FJ18" s="282"/>
      <c r="FK18" s="282"/>
      <c r="FL18" s="282"/>
      <c r="FM18" s="282"/>
      <c r="FN18" s="282"/>
      <c r="FO18" s="282"/>
      <c r="FP18" s="282"/>
      <c r="FQ18" s="282"/>
      <c r="FR18" s="282"/>
      <c r="FS18" s="282"/>
      <c r="FT18" s="282"/>
      <c r="FU18" s="282"/>
      <c r="FV18" s="282"/>
      <c r="FW18" s="282"/>
      <c r="FX18" s="282"/>
      <c r="FY18" s="282"/>
      <c r="FZ18" s="282"/>
      <c r="GA18" s="282"/>
      <c r="GB18" s="282"/>
      <c r="GC18" s="282"/>
      <c r="GD18" s="282"/>
      <c r="GE18" s="282"/>
      <c r="GF18" s="282"/>
      <c r="GG18" s="282"/>
      <c r="GH18" s="282"/>
      <c r="GI18" s="282"/>
      <c r="GJ18" s="282"/>
      <c r="GK18" s="282"/>
      <c r="GL18" s="282"/>
      <c r="GM18" s="282"/>
      <c r="GN18" s="282"/>
      <c r="GO18" s="282"/>
      <c r="GP18" s="282"/>
      <c r="GQ18" s="282"/>
      <c r="GR18" s="282"/>
      <c r="GS18" s="282"/>
      <c r="GT18" s="282"/>
      <c r="GU18" s="282"/>
      <c r="GV18" s="282"/>
      <c r="GW18" s="282"/>
      <c r="GX18" s="282"/>
      <c r="GY18" s="282"/>
      <c r="GZ18" s="282"/>
      <c r="HA18" s="282"/>
      <c r="HB18" s="282"/>
      <c r="HC18" s="282"/>
      <c r="HD18" s="282"/>
      <c r="HE18" s="282"/>
      <c r="HF18" s="282"/>
      <c r="HG18" s="282"/>
      <c r="HH18" s="282"/>
      <c r="HI18" s="282"/>
      <c r="HJ18" s="282"/>
      <c r="HK18" s="282"/>
      <c r="HL18" s="282"/>
      <c r="HM18" s="282"/>
      <c r="HN18" s="282"/>
      <c r="HO18" s="282"/>
      <c r="HP18" s="282"/>
      <c r="HQ18" s="282"/>
      <c r="HR18" s="282"/>
      <c r="HS18" s="282"/>
      <c r="HT18" s="282"/>
      <c r="HU18" s="282"/>
      <c r="HV18" s="282"/>
      <c r="HW18" s="282"/>
      <c r="HX18" s="282"/>
      <c r="HY18" s="282"/>
      <c r="HZ18" s="282"/>
      <c r="IA18" s="282"/>
      <c r="IB18" s="282"/>
      <c r="IC18" s="282"/>
      <c r="ID18" s="282"/>
      <c r="IE18" s="282"/>
      <c r="IF18" s="282"/>
      <c r="IG18" s="282"/>
      <c r="IH18" s="282"/>
      <c r="II18" s="282"/>
      <c r="IJ18" s="282"/>
      <c r="IK18" s="282"/>
      <c r="IL18" s="282"/>
      <c r="IM18" s="282"/>
      <c r="IN18" s="282"/>
      <c r="IO18" s="282"/>
      <c r="IP18" s="282"/>
      <c r="IQ18" s="282"/>
      <c r="IR18" s="282"/>
      <c r="IS18" s="282"/>
      <c r="IT18" s="282"/>
      <c r="IU18" s="282"/>
      <c r="IV18" s="282"/>
      <c r="IW18" s="282"/>
      <c r="IX18" s="282"/>
    </row>
    <row r="19" spans="1:258" s="128" customFormat="1" ht="18" customHeight="1" x14ac:dyDescent="0.2">
      <c r="A19" s="285"/>
      <c r="B19" s="286" t="s">
        <v>170</v>
      </c>
      <c r="C19" s="406">
        <v>18253</v>
      </c>
      <c r="D19" s="997">
        <v>120.54</v>
      </c>
      <c r="E19" s="277"/>
      <c r="F19" s="287">
        <v>15622</v>
      </c>
      <c r="G19" s="997">
        <v>0.01</v>
      </c>
      <c r="H19" s="277"/>
      <c r="I19" s="289">
        <v>15622</v>
      </c>
      <c r="J19" s="997">
        <v>124.9</v>
      </c>
      <c r="K19" s="512"/>
      <c r="L19" s="512">
        <f t="shared" si="1"/>
        <v>19</v>
      </c>
      <c r="M19" s="512">
        <v>7</v>
      </c>
      <c r="N19" s="512">
        <f t="shared" si="2"/>
        <v>10</v>
      </c>
      <c r="O19" s="513" t="str">
        <f t="shared" si="0"/>
        <v>Comunitat Valenciana</v>
      </c>
      <c r="P19" s="516">
        <f t="shared" si="3"/>
        <v>300.27999999999997</v>
      </c>
      <c r="Q19" s="511"/>
      <c r="R19" s="511"/>
      <c r="S19" s="514"/>
      <c r="T19" s="514"/>
      <c r="U19" s="514"/>
      <c r="V19" s="514"/>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c r="DO19" s="285"/>
      <c r="DP19" s="285"/>
      <c r="DQ19" s="285"/>
      <c r="DR19" s="285"/>
      <c r="DS19" s="285"/>
      <c r="DT19" s="285"/>
      <c r="DU19" s="285"/>
      <c r="DV19" s="285"/>
      <c r="DW19" s="285"/>
      <c r="DX19" s="285"/>
      <c r="DY19" s="285"/>
      <c r="DZ19" s="285"/>
      <c r="EA19" s="285"/>
      <c r="EB19" s="285"/>
      <c r="EC19" s="285"/>
      <c r="ED19" s="285"/>
      <c r="EE19" s="285"/>
      <c r="EF19" s="285"/>
      <c r="EG19" s="285"/>
      <c r="EH19" s="285"/>
      <c r="EI19" s="285"/>
      <c r="EJ19" s="285"/>
      <c r="EK19" s="285"/>
      <c r="EL19" s="285"/>
      <c r="EM19" s="285"/>
      <c r="EN19" s="285"/>
      <c r="EO19" s="285"/>
      <c r="EP19" s="285"/>
      <c r="EQ19" s="285"/>
      <c r="ER19" s="285"/>
      <c r="ES19" s="285"/>
      <c r="ET19" s="285"/>
      <c r="EU19" s="285"/>
      <c r="EV19" s="285"/>
      <c r="EW19" s="285"/>
      <c r="EX19" s="285"/>
      <c r="EY19" s="285"/>
      <c r="EZ19" s="285"/>
      <c r="FA19" s="285"/>
      <c r="FB19" s="285"/>
      <c r="FC19" s="285"/>
      <c r="FD19" s="285"/>
      <c r="FE19" s="285"/>
      <c r="FF19" s="285"/>
      <c r="FG19" s="285"/>
      <c r="FH19" s="285"/>
      <c r="FI19" s="285"/>
      <c r="FJ19" s="285"/>
      <c r="FK19" s="285"/>
      <c r="FL19" s="285"/>
      <c r="FM19" s="285"/>
      <c r="FN19" s="285"/>
      <c r="FO19" s="285"/>
      <c r="FP19" s="285"/>
      <c r="FQ19" s="285"/>
      <c r="FR19" s="285"/>
      <c r="FS19" s="285"/>
      <c r="FT19" s="285"/>
      <c r="FU19" s="285"/>
      <c r="FV19" s="285"/>
      <c r="FW19" s="285"/>
      <c r="FX19" s="285"/>
      <c r="FY19" s="285"/>
      <c r="FZ19" s="285"/>
      <c r="GA19" s="285"/>
      <c r="GB19" s="285"/>
      <c r="GC19" s="285"/>
      <c r="GD19" s="285"/>
      <c r="GE19" s="285"/>
      <c r="GF19" s="285"/>
      <c r="GG19" s="285"/>
      <c r="GH19" s="285"/>
      <c r="GI19" s="285"/>
      <c r="GJ19" s="285"/>
      <c r="GK19" s="285"/>
      <c r="GL19" s="285"/>
      <c r="GM19" s="285"/>
      <c r="GN19" s="285"/>
      <c r="GO19" s="285"/>
      <c r="GP19" s="285"/>
      <c r="GQ19" s="285"/>
      <c r="GR19" s="285"/>
      <c r="GS19" s="285"/>
      <c r="GT19" s="285"/>
      <c r="GU19" s="285"/>
      <c r="GV19" s="285"/>
      <c r="GW19" s="285"/>
      <c r="GX19" s="285"/>
      <c r="GY19" s="285"/>
      <c r="GZ19" s="285"/>
      <c r="HA19" s="285"/>
      <c r="HB19" s="285"/>
      <c r="HC19" s="285"/>
      <c r="HD19" s="285"/>
      <c r="HE19" s="285"/>
      <c r="HF19" s="285"/>
      <c r="HG19" s="285"/>
      <c r="HH19" s="285"/>
      <c r="HI19" s="285"/>
      <c r="HJ19" s="285"/>
      <c r="HK19" s="285"/>
      <c r="HL19" s="285"/>
      <c r="HM19" s="285"/>
      <c r="HN19" s="285"/>
      <c r="HO19" s="285"/>
      <c r="HP19" s="285"/>
      <c r="HQ19" s="285"/>
      <c r="HR19" s="285"/>
      <c r="HS19" s="285"/>
      <c r="HT19" s="285"/>
      <c r="HU19" s="285"/>
      <c r="HV19" s="285"/>
      <c r="HW19" s="285"/>
      <c r="HX19" s="285"/>
      <c r="HY19" s="285"/>
      <c r="HZ19" s="285"/>
      <c r="IA19" s="285"/>
      <c r="IB19" s="285"/>
      <c r="IC19" s="285"/>
      <c r="ID19" s="285"/>
      <c r="IE19" s="285"/>
      <c r="IF19" s="285"/>
      <c r="IG19" s="285"/>
      <c r="IH19" s="285"/>
      <c r="II19" s="285"/>
      <c r="IJ19" s="285"/>
      <c r="IK19" s="285"/>
      <c r="IL19" s="285"/>
      <c r="IM19" s="285"/>
      <c r="IN19" s="285"/>
      <c r="IO19" s="285"/>
      <c r="IP19" s="285"/>
      <c r="IQ19" s="285"/>
      <c r="IR19" s="285"/>
      <c r="IS19" s="285"/>
      <c r="IT19" s="285"/>
      <c r="IU19" s="285"/>
      <c r="IV19" s="285"/>
      <c r="IW19" s="285"/>
      <c r="IX19" s="285"/>
    </row>
    <row r="20" spans="1:258" s="128" customFormat="1" ht="18" customHeight="1" x14ac:dyDescent="0.2">
      <c r="A20" s="285"/>
      <c r="B20" s="286" t="s">
        <v>43</v>
      </c>
      <c r="C20" s="406">
        <v>14061</v>
      </c>
      <c r="D20" s="997">
        <v>116.61</v>
      </c>
      <c r="E20" s="277"/>
      <c r="F20" s="287">
        <v>11671</v>
      </c>
      <c r="G20" s="997">
        <v>79.510000000000005</v>
      </c>
      <c r="H20" s="277"/>
      <c r="I20" s="289">
        <v>11671</v>
      </c>
      <c r="J20" s="997">
        <v>190.23</v>
      </c>
      <c r="K20" s="512"/>
      <c r="L20" s="512">
        <f t="shared" si="1"/>
        <v>16</v>
      </c>
      <c r="M20" s="512">
        <v>8</v>
      </c>
      <c r="N20" s="512">
        <f t="shared" si="2"/>
        <v>9</v>
      </c>
      <c r="O20" s="513" t="str">
        <f t="shared" si="0"/>
        <v>Cataluña</v>
      </c>
      <c r="P20" s="516">
        <f t="shared" si="3"/>
        <v>295.11</v>
      </c>
      <c r="Q20" s="511"/>
      <c r="R20" s="511"/>
      <c r="S20" s="514"/>
      <c r="T20" s="514"/>
      <c r="U20" s="514"/>
      <c r="V20" s="514"/>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5"/>
      <c r="CV20" s="285"/>
      <c r="CW20" s="285"/>
      <c r="CX20" s="285"/>
      <c r="CY20" s="285"/>
      <c r="CZ20" s="285"/>
      <c r="DA20" s="285"/>
      <c r="DB20" s="285"/>
      <c r="DC20" s="285"/>
      <c r="DD20" s="285"/>
      <c r="DE20" s="285"/>
      <c r="DF20" s="285"/>
      <c r="DG20" s="285"/>
      <c r="DH20" s="285"/>
      <c r="DI20" s="285"/>
      <c r="DJ20" s="285"/>
      <c r="DK20" s="285"/>
      <c r="DL20" s="285"/>
      <c r="DM20" s="285"/>
      <c r="DN20" s="285"/>
      <c r="DO20" s="285"/>
      <c r="DP20" s="285"/>
      <c r="DQ20" s="285"/>
      <c r="DR20" s="285"/>
      <c r="DS20" s="285"/>
      <c r="DT20" s="285"/>
      <c r="DU20" s="285"/>
      <c r="DV20" s="285"/>
      <c r="DW20" s="285"/>
      <c r="DX20" s="285"/>
      <c r="DY20" s="285"/>
      <c r="DZ20" s="285"/>
      <c r="EA20" s="285"/>
      <c r="EB20" s="285"/>
      <c r="EC20" s="285"/>
      <c r="ED20" s="285"/>
      <c r="EE20" s="285"/>
      <c r="EF20" s="285"/>
      <c r="EG20" s="285"/>
      <c r="EH20" s="285"/>
      <c r="EI20" s="285"/>
      <c r="EJ20" s="285"/>
      <c r="EK20" s="285"/>
      <c r="EL20" s="285"/>
      <c r="EM20" s="285"/>
      <c r="EN20" s="285"/>
      <c r="EO20" s="285"/>
      <c r="EP20" s="285"/>
      <c r="EQ20" s="285"/>
      <c r="ER20" s="285"/>
      <c r="ES20" s="285"/>
      <c r="ET20" s="285"/>
      <c r="EU20" s="285"/>
      <c r="EV20" s="285"/>
      <c r="EW20" s="285"/>
      <c r="EX20" s="285"/>
      <c r="EY20" s="285"/>
      <c r="EZ20" s="285"/>
      <c r="FA20" s="285"/>
      <c r="FB20" s="285"/>
      <c r="FC20" s="285"/>
      <c r="FD20" s="285"/>
      <c r="FE20" s="285"/>
      <c r="FF20" s="285"/>
      <c r="FG20" s="285"/>
      <c r="FH20" s="285"/>
      <c r="FI20" s="285"/>
      <c r="FJ20" s="285"/>
      <c r="FK20" s="285"/>
      <c r="FL20" s="285"/>
      <c r="FM20" s="285"/>
      <c r="FN20" s="285"/>
      <c r="FO20" s="285"/>
      <c r="FP20" s="285"/>
      <c r="FQ20" s="285"/>
      <c r="FR20" s="285"/>
      <c r="FS20" s="285"/>
      <c r="FT20" s="285"/>
      <c r="FU20" s="285"/>
      <c r="FV20" s="285"/>
      <c r="FW20" s="285"/>
      <c r="FX20" s="285"/>
      <c r="FY20" s="285"/>
      <c r="FZ20" s="285"/>
      <c r="GA20" s="285"/>
      <c r="GB20" s="285"/>
      <c r="GC20" s="285"/>
      <c r="GD20" s="285"/>
      <c r="GE20" s="285"/>
      <c r="GF20" s="285"/>
      <c r="GG20" s="285"/>
      <c r="GH20" s="285"/>
      <c r="GI20" s="285"/>
      <c r="GJ20" s="285"/>
      <c r="GK20" s="285"/>
      <c r="GL20" s="285"/>
      <c r="GM20" s="285"/>
      <c r="GN20" s="285"/>
      <c r="GO20" s="285"/>
      <c r="GP20" s="285"/>
      <c r="GQ20" s="285"/>
      <c r="GR20" s="285"/>
      <c r="GS20" s="285"/>
      <c r="GT20" s="285"/>
      <c r="GU20" s="285"/>
      <c r="GV20" s="285"/>
      <c r="GW20" s="285"/>
      <c r="GX20" s="285"/>
      <c r="GY20" s="285"/>
      <c r="GZ20" s="285"/>
      <c r="HA20" s="285"/>
      <c r="HB20" s="285"/>
      <c r="HC20" s="285"/>
      <c r="HD20" s="285"/>
      <c r="HE20" s="285"/>
      <c r="HF20" s="285"/>
      <c r="HG20" s="285"/>
      <c r="HH20" s="285"/>
      <c r="HI20" s="285"/>
      <c r="HJ20" s="285"/>
      <c r="HK20" s="285"/>
      <c r="HL20" s="285"/>
      <c r="HM20" s="285"/>
      <c r="HN20" s="285"/>
      <c r="HO20" s="285"/>
      <c r="HP20" s="285"/>
      <c r="HQ20" s="285"/>
      <c r="HR20" s="285"/>
      <c r="HS20" s="285"/>
      <c r="HT20" s="285"/>
      <c r="HU20" s="285"/>
      <c r="HV20" s="285"/>
      <c r="HW20" s="285"/>
      <c r="HX20" s="285"/>
      <c r="HY20" s="285"/>
      <c r="HZ20" s="285"/>
      <c r="IA20" s="285"/>
      <c r="IB20" s="285"/>
      <c r="IC20" s="285"/>
      <c r="ID20" s="285"/>
      <c r="IE20" s="285"/>
      <c r="IF20" s="285"/>
      <c r="IG20" s="285"/>
      <c r="IH20" s="285"/>
      <c r="II20" s="285"/>
      <c r="IJ20" s="285"/>
      <c r="IK20" s="285"/>
      <c r="IL20" s="285"/>
      <c r="IM20" s="285"/>
      <c r="IN20" s="285"/>
      <c r="IO20" s="285"/>
      <c r="IP20" s="285"/>
      <c r="IQ20" s="285"/>
      <c r="IR20" s="285"/>
      <c r="IS20" s="285"/>
      <c r="IT20" s="285"/>
      <c r="IU20" s="285"/>
      <c r="IV20" s="285"/>
      <c r="IW20" s="285"/>
      <c r="IX20" s="285"/>
    </row>
    <row r="21" spans="1:258" s="128" customFormat="1" ht="18" customHeight="1" x14ac:dyDescent="0.2">
      <c r="A21" s="285"/>
      <c r="B21" s="286" t="s">
        <v>44</v>
      </c>
      <c r="C21" s="406">
        <v>52411</v>
      </c>
      <c r="D21" s="997">
        <v>163.86</v>
      </c>
      <c r="E21" s="277"/>
      <c r="F21" s="287">
        <v>18562</v>
      </c>
      <c r="G21" s="997">
        <v>142.11000000000001</v>
      </c>
      <c r="H21" s="277"/>
      <c r="I21" s="289">
        <v>18562</v>
      </c>
      <c r="J21" s="997">
        <v>295.11</v>
      </c>
      <c r="K21" s="512"/>
      <c r="L21" s="512">
        <f t="shared" si="1"/>
        <v>8</v>
      </c>
      <c r="M21" s="512">
        <v>9</v>
      </c>
      <c r="N21" s="512">
        <f>MATCH(M21,L$13:L$33,0)</f>
        <v>13</v>
      </c>
      <c r="O21" s="513" t="str">
        <f t="shared" si="0"/>
        <v>Madrid, Comunidad de*</v>
      </c>
      <c r="P21" s="516">
        <f t="shared" si="3"/>
        <v>267.5</v>
      </c>
      <c r="Q21" s="511"/>
      <c r="R21" s="511"/>
      <c r="S21" s="514"/>
      <c r="T21" s="514"/>
      <c r="U21" s="514"/>
      <c r="V21" s="514"/>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5"/>
      <c r="AS21" s="285"/>
      <c r="AT21" s="285"/>
      <c r="AU21" s="285"/>
      <c r="AV21" s="285"/>
      <c r="AW21" s="285"/>
      <c r="AX21" s="285"/>
      <c r="AY21" s="285"/>
      <c r="AZ21" s="285"/>
      <c r="BA21" s="285"/>
      <c r="BB21" s="285"/>
      <c r="BC21" s="285"/>
      <c r="BD21" s="285"/>
      <c r="BE21" s="285"/>
      <c r="BF21" s="285"/>
      <c r="BG21" s="285"/>
      <c r="BH21" s="285"/>
      <c r="BI21" s="285"/>
      <c r="BJ21" s="285"/>
      <c r="BK21" s="285"/>
      <c r="BL21" s="285"/>
      <c r="BM21" s="285"/>
      <c r="BN21" s="285"/>
      <c r="BO21" s="285"/>
      <c r="BP21" s="285"/>
      <c r="BQ21" s="285"/>
      <c r="BR21" s="285"/>
      <c r="BS21" s="285"/>
      <c r="BT21" s="285"/>
      <c r="BU21" s="285"/>
      <c r="BV21" s="285"/>
      <c r="BW21" s="285"/>
      <c r="BX21" s="285"/>
      <c r="BY21" s="285"/>
      <c r="BZ21" s="285"/>
      <c r="CA21" s="285"/>
      <c r="CB21" s="285"/>
      <c r="CC21" s="285"/>
      <c r="CD21" s="285"/>
      <c r="CE21" s="285"/>
      <c r="CF21" s="285"/>
      <c r="CG21" s="285"/>
      <c r="CH21" s="285"/>
      <c r="CI21" s="285"/>
      <c r="CJ21" s="285"/>
      <c r="CK21" s="285"/>
      <c r="CL21" s="285"/>
      <c r="CM21" s="285"/>
      <c r="CN21" s="285"/>
      <c r="CO21" s="285"/>
      <c r="CP21" s="285"/>
      <c r="CQ21" s="285"/>
      <c r="CR21" s="285"/>
      <c r="CS21" s="285"/>
      <c r="CT21" s="285"/>
      <c r="CU21" s="285"/>
      <c r="CV21" s="285"/>
      <c r="CW21" s="285"/>
      <c r="CX21" s="285"/>
      <c r="CY21" s="285"/>
      <c r="CZ21" s="285"/>
      <c r="DA21" s="285"/>
      <c r="DB21" s="285"/>
      <c r="DC21" s="285"/>
      <c r="DD21" s="285"/>
      <c r="DE21" s="285"/>
      <c r="DF21" s="285"/>
      <c r="DG21" s="285"/>
      <c r="DH21" s="285"/>
      <c r="DI21" s="285"/>
      <c r="DJ21" s="285"/>
      <c r="DK21" s="285"/>
      <c r="DL21" s="285"/>
      <c r="DM21" s="285"/>
      <c r="DN21" s="285"/>
      <c r="DO21" s="285"/>
      <c r="DP21" s="285"/>
      <c r="DQ21" s="285"/>
      <c r="DR21" s="285"/>
      <c r="DS21" s="285"/>
      <c r="DT21" s="285"/>
      <c r="DU21" s="285"/>
      <c r="DV21" s="285"/>
      <c r="DW21" s="285"/>
      <c r="DX21" s="285"/>
      <c r="DY21" s="285"/>
      <c r="DZ21" s="285"/>
      <c r="EA21" s="285"/>
      <c r="EB21" s="285"/>
      <c r="EC21" s="285"/>
      <c r="ED21" s="285"/>
      <c r="EE21" s="285"/>
      <c r="EF21" s="285"/>
      <c r="EG21" s="285"/>
      <c r="EH21" s="285"/>
      <c r="EI21" s="285"/>
      <c r="EJ21" s="285"/>
      <c r="EK21" s="285"/>
      <c r="EL21" s="285"/>
      <c r="EM21" s="285"/>
      <c r="EN21" s="285"/>
      <c r="EO21" s="285"/>
      <c r="EP21" s="285"/>
      <c r="EQ21" s="285"/>
      <c r="ER21" s="285"/>
      <c r="ES21" s="285"/>
      <c r="ET21" s="285"/>
      <c r="EU21" s="285"/>
      <c r="EV21" s="285"/>
      <c r="EW21" s="285"/>
      <c r="EX21" s="285"/>
      <c r="EY21" s="285"/>
      <c r="EZ21" s="285"/>
      <c r="FA21" s="285"/>
      <c r="FB21" s="285"/>
      <c r="FC21" s="285"/>
      <c r="FD21" s="285"/>
      <c r="FE21" s="285"/>
      <c r="FF21" s="285"/>
      <c r="FG21" s="285"/>
      <c r="FH21" s="285"/>
      <c r="FI21" s="285"/>
      <c r="FJ21" s="285"/>
      <c r="FK21" s="285"/>
      <c r="FL21" s="285"/>
      <c r="FM21" s="285"/>
      <c r="FN21" s="285"/>
      <c r="FO21" s="285"/>
      <c r="FP21" s="285"/>
      <c r="FQ21" s="285"/>
      <c r="FR21" s="285"/>
      <c r="FS21" s="285"/>
      <c r="FT21" s="285"/>
      <c r="FU21" s="285"/>
      <c r="FV21" s="285"/>
      <c r="FW21" s="285"/>
      <c r="FX21" s="285"/>
      <c r="FY21" s="285"/>
      <c r="FZ21" s="285"/>
      <c r="GA21" s="285"/>
      <c r="GB21" s="285"/>
      <c r="GC21" s="285"/>
      <c r="GD21" s="285"/>
      <c r="GE21" s="285"/>
      <c r="GF21" s="285"/>
      <c r="GG21" s="285"/>
      <c r="GH21" s="285"/>
      <c r="GI21" s="285"/>
      <c r="GJ21" s="285"/>
      <c r="GK21" s="285"/>
      <c r="GL21" s="285"/>
      <c r="GM21" s="285"/>
      <c r="GN21" s="285"/>
      <c r="GO21" s="285"/>
      <c r="GP21" s="285"/>
      <c r="GQ21" s="285"/>
      <c r="GR21" s="285"/>
      <c r="GS21" s="285"/>
      <c r="GT21" s="285"/>
      <c r="GU21" s="285"/>
      <c r="GV21" s="285"/>
      <c r="GW21" s="285"/>
      <c r="GX21" s="285"/>
      <c r="GY21" s="285"/>
      <c r="GZ21" s="285"/>
      <c r="HA21" s="285"/>
      <c r="HB21" s="285"/>
      <c r="HC21" s="285"/>
      <c r="HD21" s="285"/>
      <c r="HE21" s="285"/>
      <c r="HF21" s="285"/>
      <c r="HG21" s="285"/>
      <c r="HH21" s="285"/>
      <c r="HI21" s="285"/>
      <c r="HJ21" s="285"/>
      <c r="HK21" s="285"/>
      <c r="HL21" s="285"/>
      <c r="HM21" s="285"/>
      <c r="HN21" s="285"/>
      <c r="HO21" s="285"/>
      <c r="HP21" s="285"/>
      <c r="HQ21" s="285"/>
      <c r="HR21" s="285"/>
      <c r="HS21" s="285"/>
      <c r="HT21" s="285"/>
      <c r="HU21" s="285"/>
      <c r="HV21" s="285"/>
      <c r="HW21" s="285"/>
      <c r="HX21" s="285"/>
      <c r="HY21" s="285"/>
      <c r="HZ21" s="285"/>
      <c r="IA21" s="285"/>
      <c r="IB21" s="285"/>
      <c r="IC21" s="285"/>
      <c r="ID21" s="285"/>
      <c r="IE21" s="285"/>
      <c r="IF21" s="285"/>
      <c r="IG21" s="285"/>
      <c r="IH21" s="285"/>
      <c r="II21" s="285"/>
      <c r="IJ21" s="285"/>
      <c r="IK21" s="285"/>
      <c r="IL21" s="285"/>
      <c r="IM21" s="285"/>
      <c r="IN21" s="285"/>
      <c r="IO21" s="285"/>
      <c r="IP21" s="285"/>
      <c r="IQ21" s="285"/>
      <c r="IR21" s="285"/>
      <c r="IS21" s="285"/>
      <c r="IT21" s="285"/>
      <c r="IU21" s="285"/>
      <c r="IV21" s="285"/>
      <c r="IW21" s="285"/>
      <c r="IX21" s="285"/>
    </row>
    <row r="22" spans="1:258" s="128" customFormat="1" ht="18" customHeight="1" x14ac:dyDescent="0.2">
      <c r="A22" s="285"/>
      <c r="B22" s="286" t="s">
        <v>6</v>
      </c>
      <c r="C22" s="406">
        <v>39018</v>
      </c>
      <c r="D22" s="997">
        <v>244.67</v>
      </c>
      <c r="E22" s="277"/>
      <c r="F22" s="287">
        <v>29724</v>
      </c>
      <c r="G22" s="997">
        <v>51.28</v>
      </c>
      <c r="H22" s="277"/>
      <c r="I22" s="289">
        <v>29724</v>
      </c>
      <c r="J22" s="997">
        <v>300.27999999999997</v>
      </c>
      <c r="K22" s="512"/>
      <c r="L22" s="512">
        <f t="shared" si="1"/>
        <v>7</v>
      </c>
      <c r="M22" s="512">
        <v>10</v>
      </c>
      <c r="N22" s="512">
        <f t="shared" si="2"/>
        <v>17</v>
      </c>
      <c r="O22" s="513" t="str">
        <f t="shared" si="0"/>
        <v>Rioja, La</v>
      </c>
      <c r="P22" s="516">
        <f t="shared" si="3"/>
        <v>263.33999999999997</v>
      </c>
      <c r="Q22" s="511"/>
      <c r="R22" s="511"/>
      <c r="S22" s="514"/>
      <c r="T22" s="514"/>
      <c r="U22" s="514"/>
      <c r="V22" s="514"/>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c r="BR22" s="285"/>
      <c r="BS22" s="285"/>
      <c r="BT22" s="285"/>
      <c r="BU22" s="285"/>
      <c r="BV22" s="285"/>
      <c r="BW22" s="285"/>
      <c r="BX22" s="285"/>
      <c r="BY22" s="285"/>
      <c r="BZ22" s="285"/>
      <c r="CA22" s="285"/>
      <c r="CB22" s="285"/>
      <c r="CC22" s="285"/>
      <c r="CD22" s="285"/>
      <c r="CE22" s="285"/>
      <c r="CF22" s="285"/>
      <c r="CG22" s="285"/>
      <c r="CH22" s="285"/>
      <c r="CI22" s="285"/>
      <c r="CJ22" s="285"/>
      <c r="CK22" s="285"/>
      <c r="CL22" s="285"/>
      <c r="CM22" s="285"/>
      <c r="CN22" s="285"/>
      <c r="CO22" s="285"/>
      <c r="CP22" s="285"/>
      <c r="CQ22" s="285"/>
      <c r="CR22" s="285"/>
      <c r="CS22" s="285"/>
      <c r="CT22" s="285"/>
      <c r="CU22" s="285"/>
      <c r="CV22" s="285"/>
      <c r="CW22" s="285"/>
      <c r="CX22" s="285"/>
      <c r="CY22" s="285"/>
      <c r="CZ22" s="285"/>
      <c r="DA22" s="285"/>
      <c r="DB22" s="285"/>
      <c r="DC22" s="285"/>
      <c r="DD22" s="285"/>
      <c r="DE22" s="285"/>
      <c r="DF22" s="285"/>
      <c r="DG22" s="285"/>
      <c r="DH22" s="285"/>
      <c r="DI22" s="285"/>
      <c r="DJ22" s="285"/>
      <c r="DK22" s="285"/>
      <c r="DL22" s="285"/>
      <c r="DM22" s="285"/>
      <c r="DN22" s="285"/>
      <c r="DO22" s="285"/>
      <c r="DP22" s="285"/>
      <c r="DQ22" s="285"/>
      <c r="DR22" s="285"/>
      <c r="DS22" s="285"/>
      <c r="DT22" s="285"/>
      <c r="DU22" s="285"/>
      <c r="DV22" s="285"/>
      <c r="DW22" s="285"/>
      <c r="DX22" s="285"/>
      <c r="DY22" s="285"/>
      <c r="DZ22" s="285"/>
      <c r="EA22" s="285"/>
      <c r="EB22" s="285"/>
      <c r="EC22" s="285"/>
      <c r="ED22" s="285"/>
      <c r="EE22" s="285"/>
      <c r="EF22" s="285"/>
      <c r="EG22" s="285"/>
      <c r="EH22" s="285"/>
      <c r="EI22" s="285"/>
      <c r="EJ22" s="285"/>
      <c r="EK22" s="285"/>
      <c r="EL22" s="285"/>
      <c r="EM22" s="285"/>
      <c r="EN22" s="285"/>
      <c r="EO22" s="285"/>
      <c r="EP22" s="285"/>
      <c r="EQ22" s="285"/>
      <c r="ER22" s="285"/>
      <c r="ES22" s="285"/>
      <c r="ET22" s="285"/>
      <c r="EU22" s="285"/>
      <c r="EV22" s="285"/>
      <c r="EW22" s="285"/>
      <c r="EX22" s="285"/>
      <c r="EY22" s="285"/>
      <c r="EZ22" s="285"/>
      <c r="FA22" s="285"/>
      <c r="FB22" s="285"/>
      <c r="FC22" s="285"/>
      <c r="FD22" s="285"/>
      <c r="FE22" s="285"/>
      <c r="FF22" s="285"/>
      <c r="FG22" s="285"/>
      <c r="FH22" s="285"/>
      <c r="FI22" s="285"/>
      <c r="FJ22" s="285"/>
      <c r="FK22" s="285"/>
      <c r="FL22" s="285"/>
      <c r="FM22" s="285"/>
      <c r="FN22" s="285"/>
      <c r="FO22" s="285"/>
      <c r="FP22" s="285"/>
      <c r="FQ22" s="285"/>
      <c r="FR22" s="285"/>
      <c r="FS22" s="285"/>
      <c r="FT22" s="285"/>
      <c r="FU22" s="285"/>
      <c r="FV22" s="285"/>
      <c r="FW22" s="285"/>
      <c r="FX22" s="285"/>
      <c r="FY22" s="285"/>
      <c r="FZ22" s="285"/>
      <c r="GA22" s="285"/>
      <c r="GB22" s="285"/>
      <c r="GC22" s="285"/>
      <c r="GD22" s="285"/>
      <c r="GE22" s="285"/>
      <c r="GF22" s="285"/>
      <c r="GG22" s="285"/>
      <c r="GH22" s="285"/>
      <c r="GI22" s="285"/>
      <c r="GJ22" s="285"/>
      <c r="GK22" s="285"/>
      <c r="GL22" s="285"/>
      <c r="GM22" s="285"/>
      <c r="GN22" s="285"/>
      <c r="GO22" s="285"/>
      <c r="GP22" s="285"/>
      <c r="GQ22" s="285"/>
      <c r="GR22" s="285"/>
      <c r="GS22" s="285"/>
      <c r="GT22" s="285"/>
      <c r="GU22" s="285"/>
      <c r="GV22" s="285"/>
      <c r="GW22" s="285"/>
      <c r="GX22" s="285"/>
      <c r="GY22" s="285"/>
      <c r="GZ22" s="285"/>
      <c r="HA22" s="285"/>
      <c r="HB22" s="285"/>
      <c r="HC22" s="285"/>
      <c r="HD22" s="285"/>
      <c r="HE22" s="285"/>
      <c r="HF22" s="285"/>
      <c r="HG22" s="285"/>
      <c r="HH22" s="285"/>
      <c r="HI22" s="285"/>
      <c r="HJ22" s="285"/>
      <c r="HK22" s="285"/>
      <c r="HL22" s="285"/>
      <c r="HM22" s="285"/>
      <c r="HN22" s="285"/>
      <c r="HO22" s="285"/>
      <c r="HP22" s="285"/>
      <c r="HQ22" s="285"/>
      <c r="HR22" s="285"/>
      <c r="HS22" s="285"/>
      <c r="HT22" s="285"/>
      <c r="HU22" s="285"/>
      <c r="HV22" s="285"/>
      <c r="HW22" s="285"/>
      <c r="HX22" s="285"/>
      <c r="HY22" s="285"/>
      <c r="HZ22" s="285"/>
      <c r="IA22" s="285"/>
      <c r="IB22" s="285"/>
      <c r="IC22" s="285"/>
      <c r="ID22" s="285"/>
      <c r="IE22" s="285"/>
      <c r="IF22" s="285"/>
      <c r="IG22" s="285"/>
      <c r="IH22" s="285"/>
      <c r="II22" s="285"/>
      <c r="IJ22" s="285"/>
      <c r="IK22" s="285"/>
      <c r="IL22" s="285"/>
      <c r="IM22" s="285"/>
      <c r="IN22" s="285"/>
      <c r="IO22" s="285"/>
      <c r="IP22" s="285"/>
      <c r="IQ22" s="285"/>
      <c r="IR22" s="285"/>
      <c r="IS22" s="285"/>
      <c r="IT22" s="285"/>
      <c r="IU22" s="285"/>
      <c r="IV22" s="285"/>
      <c r="IW22" s="285"/>
      <c r="IX22" s="285"/>
    </row>
    <row r="23" spans="1:258" s="125" customFormat="1" ht="18" customHeight="1" x14ac:dyDescent="0.2">
      <c r="A23" s="282"/>
      <c r="B23" s="234" t="s">
        <v>5</v>
      </c>
      <c r="C23" s="406">
        <v>9531</v>
      </c>
      <c r="D23" s="997">
        <v>176.71</v>
      </c>
      <c r="E23" s="277"/>
      <c r="F23" s="235">
        <v>4489</v>
      </c>
      <c r="G23" s="997">
        <v>170.56</v>
      </c>
      <c r="H23" s="277"/>
      <c r="I23" s="283">
        <v>4489</v>
      </c>
      <c r="J23" s="997">
        <v>380.64</v>
      </c>
      <c r="K23" s="512"/>
      <c r="L23" s="512">
        <f t="shared" si="1"/>
        <v>4</v>
      </c>
      <c r="M23" s="512">
        <v>11</v>
      </c>
      <c r="N23" s="512">
        <f t="shared" si="2"/>
        <v>3</v>
      </c>
      <c r="O23" s="513" t="str">
        <f t="shared" si="0"/>
        <v>Asturias, Principado de</v>
      </c>
      <c r="P23" s="516">
        <f t="shared" si="3"/>
        <v>245.39</v>
      </c>
      <c r="Q23" s="511"/>
      <c r="R23" s="511"/>
      <c r="S23" s="514"/>
      <c r="T23" s="514"/>
      <c r="U23" s="514"/>
      <c r="V23" s="514"/>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c r="IP23" s="282"/>
      <c r="IQ23" s="282"/>
      <c r="IR23" s="282"/>
      <c r="IS23" s="282"/>
      <c r="IT23" s="282"/>
      <c r="IU23" s="282"/>
      <c r="IV23" s="282"/>
      <c r="IW23" s="282"/>
      <c r="IX23" s="282"/>
    </row>
    <row r="24" spans="1:258" s="125" customFormat="1" ht="18" customHeight="1" x14ac:dyDescent="0.2">
      <c r="A24" s="282"/>
      <c r="B24" s="234" t="s">
        <v>38</v>
      </c>
      <c r="C24" s="406">
        <v>7358</v>
      </c>
      <c r="D24" s="997">
        <v>289.11</v>
      </c>
      <c r="E24" s="277"/>
      <c r="F24" s="235">
        <v>8754</v>
      </c>
      <c r="G24" s="997">
        <v>66.41</v>
      </c>
      <c r="H24" s="277"/>
      <c r="I24" s="283">
        <v>8754</v>
      </c>
      <c r="J24" s="997">
        <v>364.4</v>
      </c>
      <c r="K24" s="512"/>
      <c r="L24" s="512">
        <f t="shared" si="1"/>
        <v>5</v>
      </c>
      <c r="M24" s="512">
        <v>12</v>
      </c>
      <c r="N24" s="512">
        <f t="shared" si="2"/>
        <v>2</v>
      </c>
      <c r="O24" s="513" t="str">
        <f t="shared" si="0"/>
        <v>Aragón</v>
      </c>
      <c r="P24" s="516">
        <f t="shared" si="3"/>
        <v>241.43</v>
      </c>
      <c r="Q24" s="511"/>
      <c r="R24" s="511"/>
      <c r="S24" s="514"/>
      <c r="T24" s="514"/>
      <c r="U24" s="514"/>
      <c r="V24" s="514"/>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c r="IP24" s="282"/>
      <c r="IQ24" s="282"/>
      <c r="IR24" s="282"/>
      <c r="IS24" s="282"/>
      <c r="IT24" s="282"/>
      <c r="IU24" s="282"/>
      <c r="IV24" s="282"/>
      <c r="IW24" s="282"/>
      <c r="IX24" s="282"/>
    </row>
    <row r="25" spans="1:258" s="125" customFormat="1" ht="18" customHeight="1" x14ac:dyDescent="0.2">
      <c r="A25" s="282"/>
      <c r="B25" s="234" t="s">
        <v>171</v>
      </c>
      <c r="C25" s="406">
        <v>33679</v>
      </c>
      <c r="D25" s="997">
        <v>135.74</v>
      </c>
      <c r="E25" s="277"/>
      <c r="F25" s="235">
        <v>24749</v>
      </c>
      <c r="G25" s="997">
        <v>47.88</v>
      </c>
      <c r="H25" s="277"/>
      <c r="I25" s="283">
        <v>24749</v>
      </c>
      <c r="J25" s="997">
        <v>267.5</v>
      </c>
      <c r="K25" s="512"/>
      <c r="L25" s="512">
        <f t="shared" si="1"/>
        <v>9</v>
      </c>
      <c r="M25" s="512">
        <v>13</v>
      </c>
      <c r="N25" s="512">
        <f t="shared" si="2"/>
        <v>4</v>
      </c>
      <c r="O25" s="513" t="str">
        <f t="shared" si="0"/>
        <v>Balears, Illes</v>
      </c>
      <c r="P25" s="516">
        <f t="shared" si="3"/>
        <v>225.85</v>
      </c>
      <c r="Q25" s="511"/>
      <c r="R25" s="511"/>
      <c r="S25" s="514"/>
      <c r="T25" s="514"/>
      <c r="U25" s="514"/>
      <c r="V25" s="514"/>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c r="IP25" s="282"/>
      <c r="IQ25" s="282"/>
      <c r="IR25" s="282"/>
      <c r="IS25" s="282"/>
      <c r="IT25" s="282"/>
      <c r="IU25" s="282"/>
      <c r="IV25" s="282"/>
      <c r="IW25" s="282"/>
      <c r="IX25" s="282"/>
    </row>
    <row r="26" spans="1:258" s="125" customFormat="1" ht="18" customHeight="1" x14ac:dyDescent="0.2">
      <c r="A26" s="282"/>
      <c r="B26" s="234" t="s">
        <v>46</v>
      </c>
      <c r="C26" s="406">
        <v>9386</v>
      </c>
      <c r="D26" s="997">
        <v>250.3</v>
      </c>
      <c r="E26" s="277"/>
      <c r="F26" s="235">
        <v>4317</v>
      </c>
      <c r="G26" s="997">
        <v>206.36</v>
      </c>
      <c r="H26" s="277"/>
      <c r="I26" s="283">
        <v>4317</v>
      </c>
      <c r="J26" s="997">
        <v>486.47</v>
      </c>
      <c r="K26" s="512"/>
      <c r="L26" s="512">
        <f t="shared" si="1"/>
        <v>3</v>
      </c>
      <c r="M26" s="512">
        <v>14</v>
      </c>
      <c r="N26" s="512">
        <f t="shared" si="2"/>
        <v>19</v>
      </c>
      <c r="O26" s="513" t="str">
        <f t="shared" si="0"/>
        <v>Melilla</v>
      </c>
      <c r="P26" s="516">
        <f t="shared" si="3"/>
        <v>217.86</v>
      </c>
      <c r="Q26" s="511"/>
      <c r="R26" s="511"/>
      <c r="S26" s="514"/>
      <c r="T26" s="514"/>
      <c r="U26" s="514"/>
      <c r="V26" s="514"/>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c r="IP26" s="282"/>
      <c r="IQ26" s="282"/>
      <c r="IR26" s="282"/>
      <c r="IS26" s="282"/>
      <c r="IT26" s="282"/>
      <c r="IU26" s="282"/>
      <c r="IV26" s="282"/>
      <c r="IW26" s="282"/>
      <c r="IX26" s="282"/>
    </row>
    <row r="27" spans="1:258" s="125" customFormat="1" ht="18" customHeight="1" x14ac:dyDescent="0.2">
      <c r="A27" s="282"/>
      <c r="B27" s="234" t="s">
        <v>47</v>
      </c>
      <c r="C27" s="407">
        <v>2733</v>
      </c>
      <c r="D27" s="997">
        <v>74.47</v>
      </c>
      <c r="E27" s="277"/>
      <c r="F27" s="239">
        <v>2708</v>
      </c>
      <c r="G27" s="997">
        <v>110.8</v>
      </c>
      <c r="H27" s="277"/>
      <c r="I27" s="283">
        <v>2708</v>
      </c>
      <c r="J27" s="997">
        <v>181.72</v>
      </c>
      <c r="K27" s="512"/>
      <c r="L27" s="512">
        <f t="shared" si="1"/>
        <v>17</v>
      </c>
      <c r="M27" s="512">
        <v>15</v>
      </c>
      <c r="N27" s="512">
        <f t="shared" si="2"/>
        <v>6</v>
      </c>
      <c r="O27" s="513" t="str">
        <f t="shared" si="0"/>
        <v>Cantabria</v>
      </c>
      <c r="P27" s="517">
        <f t="shared" si="3"/>
        <v>196.5</v>
      </c>
      <c r="Q27" s="511"/>
      <c r="R27" s="511"/>
      <c r="S27" s="514"/>
      <c r="T27" s="514"/>
      <c r="U27" s="514"/>
      <c r="V27" s="514"/>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c r="IP27" s="282"/>
      <c r="IQ27" s="282"/>
      <c r="IR27" s="282"/>
      <c r="IS27" s="282"/>
      <c r="IT27" s="282"/>
      <c r="IU27" s="282"/>
      <c r="IV27" s="282"/>
      <c r="IW27" s="282"/>
      <c r="IX27" s="282"/>
    </row>
    <row r="28" spans="1:258" s="125" customFormat="1" ht="18" customHeight="1" x14ac:dyDescent="0.2">
      <c r="A28" s="282"/>
      <c r="B28" s="234" t="s">
        <v>172</v>
      </c>
      <c r="C28" s="407">
        <v>15701</v>
      </c>
      <c r="D28" s="997">
        <v>86.88</v>
      </c>
      <c r="E28" s="277"/>
      <c r="F28" s="239">
        <v>7684</v>
      </c>
      <c r="G28" s="997">
        <v>50.74</v>
      </c>
      <c r="H28" s="277"/>
      <c r="I28" s="283">
        <v>7684</v>
      </c>
      <c r="J28" s="997">
        <v>136.46</v>
      </c>
      <c r="K28" s="512"/>
      <c r="L28" s="512">
        <f t="shared" si="1"/>
        <v>18</v>
      </c>
      <c r="M28" s="512">
        <v>16</v>
      </c>
      <c r="N28" s="512">
        <f t="shared" si="2"/>
        <v>8</v>
      </c>
      <c r="O28" s="513" t="str">
        <f t="shared" si="0"/>
        <v>Castilla - La Mancha</v>
      </c>
      <c r="P28" s="516">
        <f t="shared" si="3"/>
        <v>190.23</v>
      </c>
      <c r="Q28" s="511"/>
      <c r="R28" s="511"/>
      <c r="S28" s="514"/>
      <c r="T28" s="514"/>
      <c r="U28" s="514"/>
      <c r="V28" s="514"/>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c r="IP28" s="282"/>
      <c r="IQ28" s="282"/>
      <c r="IR28" s="282"/>
      <c r="IS28" s="282"/>
      <c r="IT28" s="282"/>
      <c r="IU28" s="282"/>
      <c r="IV28" s="282"/>
      <c r="IW28" s="282"/>
      <c r="IX28" s="282"/>
    </row>
    <row r="29" spans="1:258" s="125" customFormat="1" ht="18" customHeight="1" x14ac:dyDescent="0.2">
      <c r="A29" s="282"/>
      <c r="B29" s="234" t="s">
        <v>49</v>
      </c>
      <c r="C29" s="407">
        <v>2437</v>
      </c>
      <c r="D29" s="998">
        <v>51.19</v>
      </c>
      <c r="E29" s="277"/>
      <c r="F29" s="239">
        <v>1367</v>
      </c>
      <c r="G29" s="998">
        <v>215.61</v>
      </c>
      <c r="H29" s="277"/>
      <c r="I29" s="283">
        <v>1367</v>
      </c>
      <c r="J29" s="998">
        <v>263.33999999999997</v>
      </c>
      <c r="K29" s="512"/>
      <c r="L29" s="512">
        <f t="shared" si="1"/>
        <v>10</v>
      </c>
      <c r="M29" s="512">
        <v>17</v>
      </c>
      <c r="N29" s="512">
        <f t="shared" si="2"/>
        <v>15</v>
      </c>
      <c r="O29" s="513" t="str">
        <f t="shared" si="0"/>
        <v>Navarra, Comunidad Foral de</v>
      </c>
      <c r="P29" s="516">
        <f t="shared" si="3"/>
        <v>181.72</v>
      </c>
      <c r="Q29" s="511"/>
      <c r="R29" s="511"/>
      <c r="S29" s="514"/>
      <c r="T29" s="514"/>
      <c r="U29" s="514"/>
      <c r="V29" s="514"/>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c r="IP29" s="282"/>
      <c r="IQ29" s="282"/>
      <c r="IR29" s="282"/>
      <c r="IS29" s="282"/>
      <c r="IT29" s="282"/>
      <c r="IU29" s="282"/>
      <c r="IV29" s="282"/>
      <c r="IW29" s="282"/>
      <c r="IX29" s="282"/>
    </row>
    <row r="30" spans="1:258" s="125" customFormat="1" ht="18" customHeight="1" x14ac:dyDescent="0.2">
      <c r="A30" s="282"/>
      <c r="B30" s="234" t="s">
        <v>42</v>
      </c>
      <c r="C30" s="239">
        <v>391</v>
      </c>
      <c r="D30" s="999">
        <v>36.22</v>
      </c>
      <c r="E30" s="277"/>
      <c r="F30" s="239">
        <v>246</v>
      </c>
      <c r="G30" s="999">
        <v>28.02</v>
      </c>
      <c r="H30" s="277"/>
      <c r="I30" s="283">
        <v>246</v>
      </c>
      <c r="J30" s="999">
        <v>61.03</v>
      </c>
      <c r="K30" s="512"/>
      <c r="L30" s="512">
        <f t="shared" si="1"/>
        <v>20</v>
      </c>
      <c r="M30" s="512">
        <v>18</v>
      </c>
      <c r="N30" s="512">
        <f t="shared" si="2"/>
        <v>16</v>
      </c>
      <c r="O30" s="513" t="str">
        <f t="shared" si="0"/>
        <v>País Vasco*</v>
      </c>
      <c r="P30" s="516">
        <f t="shared" si="3"/>
        <v>136.46</v>
      </c>
      <c r="Q30" s="232"/>
      <c r="R30" s="232"/>
      <c r="S30" s="514"/>
      <c r="T30" s="514"/>
      <c r="U30" s="514"/>
      <c r="V30" s="514"/>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c r="IP30" s="282"/>
      <c r="IQ30" s="282"/>
      <c r="IR30" s="282"/>
      <c r="IS30" s="282"/>
      <c r="IT30" s="282"/>
      <c r="IU30" s="282"/>
      <c r="IV30" s="282"/>
      <c r="IW30" s="282"/>
      <c r="IX30" s="282"/>
    </row>
    <row r="31" spans="1:258" s="125" customFormat="1" ht="18" customHeight="1" x14ac:dyDescent="0.2">
      <c r="A31" s="282"/>
      <c r="B31" s="503" t="s">
        <v>50</v>
      </c>
      <c r="C31" s="504">
        <v>318</v>
      </c>
      <c r="D31" s="1000">
        <v>142.36000000000001</v>
      </c>
      <c r="E31" s="233"/>
      <c r="F31" s="504">
        <v>238</v>
      </c>
      <c r="G31" s="1000">
        <v>89.01</v>
      </c>
      <c r="H31" s="233"/>
      <c r="I31" s="504">
        <v>238</v>
      </c>
      <c r="J31" s="1000">
        <v>217.86</v>
      </c>
      <c r="K31" s="512"/>
      <c r="L31" s="512">
        <f t="shared" si="1"/>
        <v>14</v>
      </c>
      <c r="M31" s="512">
        <v>19</v>
      </c>
      <c r="N31" s="512">
        <f t="shared" si="2"/>
        <v>7</v>
      </c>
      <c r="O31" s="513" t="str">
        <f t="shared" si="0"/>
        <v>Castilla y León*</v>
      </c>
      <c r="P31" s="516">
        <f t="shared" si="3"/>
        <v>124.9</v>
      </c>
      <c r="Q31" s="431"/>
      <c r="R31" s="431"/>
      <c r="S31" s="514"/>
      <c r="T31" s="514"/>
      <c r="U31" s="514"/>
      <c r="V31" s="514"/>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c r="BT31" s="282"/>
      <c r="BU31" s="282"/>
      <c r="BV31" s="282"/>
      <c r="BW31" s="282"/>
      <c r="BX31" s="282"/>
      <c r="BY31" s="282"/>
      <c r="BZ31" s="282"/>
      <c r="CA31" s="282"/>
      <c r="CB31" s="282"/>
      <c r="CC31" s="282"/>
      <c r="CD31" s="282"/>
      <c r="CE31" s="282"/>
      <c r="CF31" s="282"/>
      <c r="CG31" s="282"/>
      <c r="CH31" s="282"/>
      <c r="CI31" s="282"/>
      <c r="CJ31" s="282"/>
      <c r="CK31" s="282"/>
      <c r="CL31" s="282"/>
      <c r="CM31" s="282"/>
      <c r="CN31" s="282"/>
      <c r="CO31" s="282"/>
      <c r="CP31" s="282"/>
      <c r="CQ31" s="282"/>
      <c r="CR31" s="282"/>
      <c r="CS31" s="282"/>
      <c r="CT31" s="282"/>
      <c r="CU31" s="282"/>
      <c r="CV31" s="282"/>
      <c r="CW31" s="282"/>
      <c r="CX31" s="282"/>
      <c r="CY31" s="282"/>
      <c r="CZ31" s="282"/>
      <c r="DA31" s="282"/>
      <c r="DB31" s="282"/>
      <c r="DC31" s="282"/>
      <c r="DD31" s="282"/>
      <c r="DE31" s="282"/>
      <c r="DF31" s="282"/>
      <c r="DG31" s="282"/>
      <c r="DH31" s="282"/>
      <c r="DI31" s="282"/>
      <c r="DJ31" s="282"/>
      <c r="DK31" s="282"/>
      <c r="DL31" s="282"/>
      <c r="DM31" s="282"/>
      <c r="DN31" s="282"/>
      <c r="DO31" s="282"/>
      <c r="DP31" s="282"/>
      <c r="DQ31" s="282"/>
      <c r="DR31" s="282"/>
      <c r="DS31" s="282"/>
      <c r="DT31" s="282"/>
      <c r="DU31" s="282"/>
      <c r="DV31" s="282"/>
      <c r="DW31" s="282"/>
      <c r="DX31" s="282"/>
      <c r="DY31" s="282"/>
      <c r="DZ31" s="282"/>
      <c r="EA31" s="282"/>
      <c r="EB31" s="282"/>
      <c r="EC31" s="282"/>
      <c r="ED31" s="282"/>
      <c r="EE31" s="282"/>
      <c r="EF31" s="282"/>
      <c r="EG31" s="282"/>
      <c r="EH31" s="282"/>
      <c r="EI31" s="282"/>
      <c r="EJ31" s="282"/>
      <c r="EK31" s="282"/>
      <c r="EL31" s="282"/>
      <c r="EM31" s="282"/>
      <c r="EN31" s="282"/>
      <c r="EO31" s="282"/>
      <c r="EP31" s="282"/>
      <c r="EQ31" s="282"/>
      <c r="ER31" s="282"/>
      <c r="ES31" s="282"/>
      <c r="ET31" s="282"/>
      <c r="EU31" s="282"/>
      <c r="EV31" s="282"/>
      <c r="EW31" s="282"/>
      <c r="EX31" s="282"/>
      <c r="EY31" s="282"/>
      <c r="EZ31" s="282"/>
      <c r="FA31" s="282"/>
      <c r="FB31" s="282"/>
      <c r="FC31" s="282"/>
      <c r="FD31" s="282"/>
      <c r="FE31" s="282"/>
      <c r="FF31" s="282"/>
      <c r="FG31" s="282"/>
      <c r="FH31" s="282"/>
      <c r="FI31" s="282"/>
      <c r="FJ31" s="282"/>
      <c r="FK31" s="282"/>
      <c r="FL31" s="282"/>
      <c r="FM31" s="282"/>
      <c r="FN31" s="282"/>
      <c r="FO31" s="282"/>
      <c r="FP31" s="282"/>
      <c r="FQ31" s="282"/>
      <c r="FR31" s="282"/>
      <c r="FS31" s="282"/>
      <c r="FT31" s="282"/>
      <c r="FU31" s="282"/>
      <c r="FV31" s="282"/>
      <c r="FW31" s="282"/>
      <c r="FX31" s="282"/>
      <c r="FY31" s="282"/>
      <c r="FZ31" s="282"/>
      <c r="GA31" s="282"/>
      <c r="GB31" s="282"/>
      <c r="GC31" s="282"/>
      <c r="GD31" s="282"/>
      <c r="GE31" s="282"/>
      <c r="GF31" s="282"/>
      <c r="GG31" s="282"/>
      <c r="GH31" s="282"/>
      <c r="GI31" s="282"/>
      <c r="GJ31" s="282"/>
      <c r="GK31" s="282"/>
      <c r="GL31" s="282"/>
      <c r="GM31" s="282"/>
      <c r="GN31" s="282"/>
      <c r="GO31" s="282"/>
      <c r="GP31" s="282"/>
      <c r="GQ31" s="282"/>
      <c r="GR31" s="282"/>
      <c r="GS31" s="282"/>
      <c r="GT31" s="282"/>
      <c r="GU31" s="282"/>
      <c r="GV31" s="282"/>
      <c r="GW31" s="282"/>
      <c r="GX31" s="282"/>
      <c r="GY31" s="282"/>
      <c r="GZ31" s="282"/>
      <c r="HA31" s="282"/>
      <c r="HB31" s="282"/>
      <c r="HC31" s="282"/>
      <c r="HD31" s="282"/>
      <c r="HE31" s="282"/>
      <c r="HF31" s="282"/>
      <c r="HG31" s="282"/>
      <c r="HH31" s="282"/>
      <c r="HI31" s="282"/>
      <c r="HJ31" s="282"/>
      <c r="HK31" s="282"/>
      <c r="HL31" s="282"/>
      <c r="HM31" s="282"/>
      <c r="HN31" s="282"/>
      <c r="HO31" s="282"/>
      <c r="HP31" s="282"/>
      <c r="HQ31" s="282"/>
      <c r="HR31" s="282"/>
      <c r="HS31" s="282"/>
      <c r="HT31" s="282"/>
      <c r="HU31" s="282"/>
      <c r="HV31" s="282"/>
      <c r="HW31" s="282"/>
      <c r="HX31" s="282"/>
      <c r="HY31" s="282"/>
      <c r="HZ31" s="282"/>
      <c r="IA31" s="282"/>
      <c r="IB31" s="282"/>
      <c r="IC31" s="282"/>
      <c r="ID31" s="282"/>
      <c r="IE31" s="282"/>
      <c r="IF31" s="282"/>
      <c r="IG31" s="282"/>
      <c r="IH31" s="282"/>
      <c r="II31" s="282"/>
      <c r="IJ31" s="282"/>
      <c r="IK31" s="282"/>
      <c r="IL31" s="282"/>
      <c r="IM31" s="282"/>
      <c r="IN31" s="282"/>
      <c r="IO31" s="282"/>
      <c r="IP31" s="282"/>
      <c r="IQ31" s="282"/>
      <c r="IR31" s="282"/>
      <c r="IS31" s="282"/>
      <c r="IT31" s="282"/>
      <c r="IU31" s="282"/>
      <c r="IV31" s="282"/>
      <c r="IW31" s="282"/>
      <c r="IX31" s="282"/>
    </row>
    <row r="32" spans="1:258" s="125" customFormat="1" ht="5.25" customHeight="1" x14ac:dyDescent="0.2">
      <c r="A32" s="282"/>
      <c r="B32" s="294"/>
      <c r="C32" s="222"/>
      <c r="D32" s="250"/>
      <c r="E32" s="294"/>
      <c r="F32" s="294"/>
      <c r="G32" s="295"/>
      <c r="H32" s="294"/>
      <c r="I32" s="257"/>
      <c r="J32" s="295"/>
      <c r="K32" s="515"/>
      <c r="L32" s="512"/>
      <c r="M32" s="512">
        <v>20</v>
      </c>
      <c r="N32" s="512">
        <f t="shared" si="2"/>
        <v>18</v>
      </c>
      <c r="O32" s="513" t="str">
        <f t="shared" si="0"/>
        <v>Ceuta</v>
      </c>
      <c r="P32" s="516">
        <f t="shared" si="3"/>
        <v>61.03</v>
      </c>
      <c r="Q32" s="440"/>
      <c r="R32" s="440"/>
      <c r="S32" s="514"/>
      <c r="T32" s="514"/>
      <c r="U32" s="514"/>
      <c r="V32" s="514"/>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c r="BT32" s="282"/>
      <c r="BU32" s="282"/>
      <c r="BV32" s="282"/>
      <c r="BW32" s="282"/>
      <c r="BX32" s="282"/>
      <c r="BY32" s="282"/>
      <c r="BZ32" s="282"/>
      <c r="CA32" s="282"/>
      <c r="CB32" s="282"/>
      <c r="CC32" s="282"/>
      <c r="CD32" s="282"/>
      <c r="CE32" s="282"/>
      <c r="CF32" s="282"/>
      <c r="CG32" s="282"/>
      <c r="CH32" s="282"/>
      <c r="CI32" s="282"/>
      <c r="CJ32" s="282"/>
      <c r="CK32" s="282"/>
      <c r="CL32" s="282"/>
      <c r="CM32" s="282"/>
      <c r="CN32" s="282"/>
      <c r="CO32" s="282"/>
      <c r="CP32" s="282"/>
      <c r="CQ32" s="282"/>
      <c r="CR32" s="282"/>
      <c r="CS32" s="282"/>
      <c r="CT32" s="282"/>
      <c r="CU32" s="282"/>
      <c r="CV32" s="282"/>
      <c r="CW32" s="282"/>
      <c r="CX32" s="282"/>
      <c r="CY32" s="282"/>
      <c r="CZ32" s="282"/>
      <c r="DA32" s="282"/>
      <c r="DB32" s="282"/>
      <c r="DC32" s="282"/>
      <c r="DD32" s="282"/>
      <c r="DE32" s="282"/>
      <c r="DF32" s="282"/>
      <c r="DG32" s="282"/>
      <c r="DH32" s="282"/>
      <c r="DI32" s="282"/>
      <c r="DJ32" s="282"/>
      <c r="DK32" s="282"/>
      <c r="DL32" s="282"/>
      <c r="DM32" s="282"/>
      <c r="DN32" s="282"/>
      <c r="DO32" s="282"/>
      <c r="DP32" s="282"/>
      <c r="DQ32" s="282"/>
      <c r="DR32" s="282"/>
      <c r="DS32" s="282"/>
      <c r="DT32" s="282"/>
      <c r="DU32" s="282"/>
      <c r="DV32" s="282"/>
      <c r="DW32" s="282"/>
      <c r="DX32" s="282"/>
      <c r="DY32" s="282"/>
      <c r="DZ32" s="282"/>
      <c r="EA32" s="282"/>
      <c r="EB32" s="282"/>
      <c r="EC32" s="282"/>
      <c r="ED32" s="282"/>
      <c r="EE32" s="282"/>
      <c r="EF32" s="282"/>
      <c r="EG32" s="282"/>
      <c r="EH32" s="282"/>
      <c r="EI32" s="282"/>
      <c r="EJ32" s="282"/>
      <c r="EK32" s="282"/>
      <c r="EL32" s="282"/>
      <c r="EM32" s="282"/>
      <c r="EN32" s="282"/>
      <c r="EO32" s="282"/>
      <c r="EP32" s="282"/>
      <c r="EQ32" s="282"/>
      <c r="ER32" s="282"/>
      <c r="ES32" s="282"/>
      <c r="ET32" s="282"/>
      <c r="EU32" s="282"/>
      <c r="EV32" s="282"/>
      <c r="EW32" s="282"/>
      <c r="EX32" s="282"/>
      <c r="EY32" s="282"/>
      <c r="EZ32" s="282"/>
      <c r="FA32" s="282"/>
      <c r="FB32" s="282"/>
      <c r="FC32" s="282"/>
      <c r="FD32" s="282"/>
      <c r="FE32" s="282"/>
      <c r="FF32" s="282"/>
      <c r="FG32" s="282"/>
      <c r="FH32" s="282"/>
      <c r="FI32" s="282"/>
      <c r="FJ32" s="282"/>
      <c r="FK32" s="282"/>
      <c r="FL32" s="282"/>
      <c r="FM32" s="282"/>
      <c r="FN32" s="282"/>
      <c r="FO32" s="282"/>
      <c r="FP32" s="282"/>
      <c r="FQ32" s="282"/>
      <c r="FR32" s="282"/>
      <c r="FS32" s="282"/>
      <c r="FT32" s="282"/>
      <c r="FU32" s="282"/>
      <c r="FV32" s="282"/>
      <c r="FW32" s="282"/>
      <c r="FX32" s="282"/>
      <c r="FY32" s="282"/>
      <c r="FZ32" s="282"/>
      <c r="GA32" s="282"/>
      <c r="GB32" s="282"/>
      <c r="GC32" s="282"/>
      <c r="GD32" s="282"/>
      <c r="GE32" s="282"/>
      <c r="GF32" s="282"/>
      <c r="GG32" s="282"/>
      <c r="GH32" s="282"/>
      <c r="GI32" s="282"/>
      <c r="GJ32" s="282"/>
      <c r="GK32" s="282"/>
      <c r="GL32" s="282"/>
      <c r="GM32" s="282"/>
      <c r="GN32" s="282"/>
      <c r="GO32" s="282"/>
      <c r="GP32" s="282"/>
      <c r="GQ32" s="282"/>
      <c r="GR32" s="282"/>
      <c r="GS32" s="282"/>
      <c r="GT32" s="282"/>
      <c r="GU32" s="282"/>
      <c r="GV32" s="282"/>
      <c r="GW32" s="282"/>
      <c r="GX32" s="282"/>
      <c r="GY32" s="282"/>
      <c r="GZ32" s="282"/>
      <c r="HA32" s="282"/>
      <c r="HB32" s="282"/>
      <c r="HC32" s="282"/>
      <c r="HD32" s="282"/>
      <c r="HE32" s="282"/>
      <c r="HF32" s="282"/>
      <c r="HG32" s="282"/>
      <c r="HH32" s="282"/>
      <c r="HI32" s="282"/>
      <c r="HJ32" s="282"/>
      <c r="HK32" s="282"/>
      <c r="HL32" s="282"/>
      <c r="HM32" s="282"/>
      <c r="HN32" s="282"/>
      <c r="HO32" s="282"/>
      <c r="HP32" s="282"/>
      <c r="HQ32" s="282"/>
      <c r="HR32" s="282"/>
      <c r="HS32" s="282"/>
      <c r="HT32" s="282"/>
      <c r="HU32" s="282"/>
      <c r="HV32" s="282"/>
      <c r="HW32" s="282"/>
      <c r="HX32" s="282"/>
      <c r="HY32" s="282"/>
      <c r="HZ32" s="282"/>
      <c r="IA32" s="282"/>
      <c r="IB32" s="282"/>
      <c r="IC32" s="282"/>
      <c r="ID32" s="282"/>
      <c r="IE32" s="282"/>
      <c r="IF32" s="282"/>
      <c r="IG32" s="282"/>
      <c r="IH32" s="282"/>
      <c r="II32" s="282"/>
      <c r="IJ32" s="282"/>
      <c r="IK32" s="282"/>
      <c r="IL32" s="282"/>
      <c r="IM32" s="282"/>
      <c r="IN32" s="282"/>
      <c r="IO32" s="282"/>
      <c r="IP32" s="282"/>
      <c r="IQ32" s="282"/>
      <c r="IR32" s="282"/>
      <c r="IS32" s="282"/>
      <c r="IT32" s="282"/>
      <c r="IU32" s="282"/>
      <c r="IV32" s="282"/>
      <c r="IW32" s="282"/>
      <c r="IX32" s="282"/>
    </row>
    <row r="33" spans="1:258" s="27" customFormat="1" ht="15.75" customHeight="1" x14ac:dyDescent="0.2">
      <c r="A33" s="223"/>
      <c r="B33" s="299" t="s">
        <v>3</v>
      </c>
      <c r="C33" s="254">
        <f>SUM(C13:C31)</f>
        <v>293321</v>
      </c>
      <c r="D33" s="505">
        <v>208.09</v>
      </c>
      <c r="E33" s="300"/>
      <c r="F33" s="254">
        <f>SUM(F13:F31)</f>
        <v>193421</v>
      </c>
      <c r="G33" s="505">
        <v>107.66</v>
      </c>
      <c r="H33" s="212"/>
      <c r="I33" s="254">
        <f>SUM(I13:I31)</f>
        <v>193421</v>
      </c>
      <c r="J33" s="505">
        <v>343.82</v>
      </c>
      <c r="K33" s="440"/>
      <c r="L33" s="512">
        <f t="shared" si="1"/>
        <v>6</v>
      </c>
      <c r="M33" s="440"/>
      <c r="N33" s="440"/>
      <c r="O33" s="440"/>
      <c r="P33" s="440"/>
      <c r="Q33" s="440"/>
      <c r="R33" s="440"/>
      <c r="S33" s="514"/>
      <c r="T33" s="514"/>
      <c r="U33" s="514"/>
      <c r="V33" s="514"/>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3"/>
      <c r="BW33" s="223"/>
      <c r="BX33" s="223"/>
      <c r="BY33" s="223"/>
      <c r="BZ33" s="223"/>
      <c r="CA33" s="223"/>
      <c r="CB33" s="223"/>
      <c r="CC33" s="223"/>
      <c r="CD33" s="223"/>
      <c r="CE33" s="223"/>
      <c r="CF33" s="223"/>
      <c r="CG33" s="223"/>
      <c r="CH33" s="223"/>
      <c r="CI33" s="223"/>
      <c r="CJ33" s="223"/>
      <c r="CK33" s="223"/>
      <c r="CL33" s="223"/>
      <c r="CM33" s="223"/>
      <c r="CN33" s="223"/>
      <c r="CO33" s="223"/>
      <c r="CP33" s="223"/>
      <c r="CQ33" s="223"/>
      <c r="CR33" s="223"/>
      <c r="CS33" s="223"/>
      <c r="CT33" s="223"/>
      <c r="CU33" s="223"/>
      <c r="CV33" s="223"/>
      <c r="CW33" s="223"/>
      <c r="CX33" s="223"/>
      <c r="CY33" s="223"/>
      <c r="CZ33" s="223"/>
      <c r="DA33" s="223"/>
      <c r="DB33" s="223"/>
      <c r="DC33" s="223"/>
      <c r="DD33" s="223"/>
      <c r="DE33" s="223"/>
      <c r="DF33" s="223"/>
      <c r="DG33" s="223"/>
      <c r="DH33" s="223"/>
      <c r="DI33" s="223"/>
      <c r="DJ33" s="223"/>
      <c r="DK33" s="223"/>
      <c r="DL33" s="223"/>
      <c r="DM33" s="223"/>
      <c r="DN33" s="223"/>
      <c r="DO33" s="223"/>
      <c r="DP33" s="223"/>
      <c r="DQ33" s="223"/>
      <c r="DR33" s="223"/>
      <c r="DS33" s="223"/>
      <c r="DT33" s="223"/>
      <c r="DU33" s="223"/>
      <c r="DV33" s="223"/>
      <c r="DW33" s="223"/>
      <c r="DX33" s="223"/>
      <c r="DY33" s="223"/>
      <c r="DZ33" s="223"/>
      <c r="EA33" s="223"/>
      <c r="EB33" s="223"/>
      <c r="EC33" s="223"/>
      <c r="ED33" s="223"/>
      <c r="EE33" s="223"/>
      <c r="EF33" s="223"/>
      <c r="EG33" s="223"/>
      <c r="EH33" s="223"/>
      <c r="EI33" s="223"/>
      <c r="EJ33" s="223"/>
      <c r="EK33" s="223"/>
      <c r="EL33" s="223"/>
      <c r="EM33" s="223"/>
      <c r="EN33" s="223"/>
      <c r="EO33" s="223"/>
      <c r="EP33" s="223"/>
      <c r="EQ33" s="223"/>
      <c r="ER33" s="223"/>
      <c r="ES33" s="223"/>
      <c r="ET33" s="223"/>
      <c r="EU33" s="223"/>
      <c r="EV33" s="223"/>
      <c r="EW33" s="223"/>
      <c r="EX33" s="223"/>
      <c r="EY33" s="223"/>
      <c r="EZ33" s="223"/>
      <c r="FA33" s="223"/>
      <c r="FB33" s="223"/>
      <c r="FC33" s="223"/>
      <c r="FD33" s="223"/>
      <c r="FE33" s="223"/>
      <c r="FF33" s="223"/>
      <c r="FG33" s="223"/>
      <c r="FH33" s="223"/>
      <c r="FI33" s="223"/>
      <c r="FJ33" s="223"/>
      <c r="FK33" s="223"/>
      <c r="FL33" s="223"/>
      <c r="FM33" s="223"/>
      <c r="FN33" s="223"/>
      <c r="FO33" s="223"/>
      <c r="FP33" s="223"/>
      <c r="FQ33" s="223"/>
      <c r="FR33" s="223"/>
      <c r="FS33" s="223"/>
      <c r="FT33" s="223"/>
      <c r="FU33" s="223"/>
      <c r="FV33" s="223"/>
      <c r="FW33" s="223"/>
      <c r="FX33" s="223"/>
      <c r="FY33" s="223"/>
      <c r="FZ33" s="223"/>
      <c r="GA33" s="223"/>
      <c r="GB33" s="223"/>
      <c r="GC33" s="223"/>
      <c r="GD33" s="223"/>
      <c r="GE33" s="223"/>
      <c r="GF33" s="223"/>
      <c r="GG33" s="223"/>
      <c r="GH33" s="223"/>
      <c r="GI33" s="223"/>
      <c r="GJ33" s="223"/>
      <c r="GK33" s="223"/>
      <c r="GL33" s="223"/>
      <c r="GM33" s="223"/>
      <c r="GN33" s="223"/>
      <c r="GO33" s="223"/>
      <c r="GP33" s="223"/>
      <c r="GQ33" s="223"/>
      <c r="GR33" s="223"/>
      <c r="GS33" s="223"/>
      <c r="GT33" s="223"/>
      <c r="GU33" s="223"/>
      <c r="GV33" s="223"/>
      <c r="GW33" s="223"/>
      <c r="GX33" s="223"/>
      <c r="GY33" s="223"/>
      <c r="GZ33" s="223"/>
      <c r="HA33" s="223"/>
      <c r="HB33" s="223"/>
      <c r="HC33" s="223"/>
      <c r="HD33" s="223"/>
      <c r="HE33" s="223"/>
      <c r="HF33" s="223"/>
      <c r="HG33" s="223"/>
      <c r="HH33" s="223"/>
      <c r="HI33" s="223"/>
      <c r="HJ33" s="223"/>
      <c r="HK33" s="223"/>
      <c r="HL33" s="223"/>
      <c r="HM33" s="223"/>
      <c r="HN33" s="223"/>
      <c r="HO33" s="223"/>
      <c r="HP33" s="223"/>
      <c r="HQ33" s="223"/>
      <c r="HR33" s="223"/>
      <c r="HS33" s="223"/>
      <c r="HT33" s="223"/>
      <c r="HU33" s="223"/>
      <c r="HV33" s="223"/>
      <c r="HW33" s="223"/>
      <c r="HX33" s="223"/>
      <c r="HY33" s="223"/>
      <c r="HZ33" s="223"/>
      <c r="IA33" s="223"/>
      <c r="IB33" s="223"/>
      <c r="IC33" s="223"/>
      <c r="ID33" s="223"/>
      <c r="IE33" s="223"/>
      <c r="IF33" s="223"/>
      <c r="IG33" s="223"/>
      <c r="IH33" s="223"/>
      <c r="II33" s="223"/>
      <c r="IJ33" s="223"/>
      <c r="IK33" s="223"/>
      <c r="IL33" s="223"/>
      <c r="IM33" s="223"/>
      <c r="IN33" s="223"/>
      <c r="IO33" s="223"/>
      <c r="IP33" s="223"/>
      <c r="IQ33" s="223"/>
      <c r="IR33" s="223"/>
      <c r="IS33" s="223"/>
      <c r="IT33" s="223"/>
      <c r="IU33" s="223"/>
      <c r="IV33" s="223"/>
      <c r="IW33" s="223"/>
      <c r="IX33" s="223"/>
    </row>
    <row r="34" spans="1:258" s="27" customFormat="1" ht="9.75" customHeight="1" x14ac:dyDescent="0.2">
      <c r="A34" s="223"/>
      <c r="B34" s="301"/>
      <c r="C34" s="301"/>
      <c r="D34" s="301"/>
      <c r="E34" s="300"/>
      <c r="F34" s="302"/>
      <c r="G34" s="303"/>
      <c r="H34" s="212"/>
      <c r="I34" s="302"/>
      <c r="J34" s="303"/>
      <c r="K34" s="298"/>
      <c r="L34" s="298"/>
      <c r="M34" s="298"/>
      <c r="N34" s="298"/>
      <c r="O34" s="298"/>
      <c r="P34" s="298"/>
      <c r="Q34" s="262"/>
      <c r="R34" s="262"/>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3"/>
      <c r="BW34" s="223"/>
      <c r="BX34" s="223"/>
      <c r="BY34" s="223"/>
      <c r="BZ34" s="223"/>
      <c r="CA34" s="223"/>
      <c r="CB34" s="223"/>
      <c r="CC34" s="223"/>
      <c r="CD34" s="223"/>
      <c r="CE34" s="223"/>
      <c r="CF34" s="223"/>
      <c r="CG34" s="223"/>
      <c r="CH34" s="223"/>
      <c r="CI34" s="223"/>
      <c r="CJ34" s="223"/>
      <c r="CK34" s="223"/>
      <c r="CL34" s="223"/>
      <c r="CM34" s="223"/>
      <c r="CN34" s="223"/>
      <c r="CO34" s="223"/>
      <c r="CP34" s="223"/>
      <c r="CQ34" s="223"/>
      <c r="CR34" s="223"/>
      <c r="CS34" s="223"/>
      <c r="CT34" s="223"/>
      <c r="CU34" s="223"/>
      <c r="CV34" s="223"/>
      <c r="CW34" s="223"/>
      <c r="CX34" s="223"/>
      <c r="CY34" s="223"/>
      <c r="CZ34" s="223"/>
      <c r="DA34" s="223"/>
      <c r="DB34" s="223"/>
      <c r="DC34" s="223"/>
      <c r="DD34" s="223"/>
      <c r="DE34" s="223"/>
      <c r="DF34" s="223"/>
      <c r="DG34" s="223"/>
      <c r="DH34" s="223"/>
      <c r="DI34" s="223"/>
      <c r="DJ34" s="223"/>
      <c r="DK34" s="223"/>
      <c r="DL34" s="223"/>
      <c r="DM34" s="223"/>
      <c r="DN34" s="223"/>
      <c r="DO34" s="223"/>
      <c r="DP34" s="223"/>
      <c r="DQ34" s="223"/>
      <c r="DR34" s="223"/>
      <c r="DS34" s="223"/>
      <c r="DT34" s="223"/>
      <c r="DU34" s="223"/>
      <c r="DV34" s="223"/>
      <c r="DW34" s="223"/>
      <c r="DX34" s="223"/>
      <c r="DY34" s="223"/>
      <c r="DZ34" s="223"/>
      <c r="EA34" s="223"/>
      <c r="EB34" s="223"/>
      <c r="EC34" s="223"/>
      <c r="ED34" s="223"/>
      <c r="EE34" s="223"/>
      <c r="EF34" s="223"/>
      <c r="EG34" s="223"/>
      <c r="EH34" s="223"/>
      <c r="EI34" s="223"/>
      <c r="EJ34" s="223"/>
      <c r="EK34" s="223"/>
      <c r="EL34" s="223"/>
      <c r="EM34" s="223"/>
      <c r="EN34" s="223"/>
      <c r="EO34" s="223"/>
      <c r="EP34" s="223"/>
      <c r="EQ34" s="223"/>
      <c r="ER34" s="223"/>
      <c r="ES34" s="223"/>
      <c r="ET34" s="223"/>
      <c r="EU34" s="223"/>
      <c r="EV34" s="223"/>
      <c r="EW34" s="223"/>
      <c r="EX34" s="223"/>
      <c r="EY34" s="223"/>
      <c r="EZ34" s="223"/>
      <c r="FA34" s="223"/>
      <c r="FB34" s="223"/>
      <c r="FC34" s="223"/>
      <c r="FD34" s="223"/>
      <c r="FE34" s="223"/>
      <c r="FF34" s="223"/>
      <c r="FG34" s="223"/>
      <c r="FH34" s="223"/>
      <c r="FI34" s="223"/>
      <c r="FJ34" s="223"/>
      <c r="FK34" s="223"/>
      <c r="FL34" s="223"/>
      <c r="FM34" s="223"/>
      <c r="FN34" s="223"/>
      <c r="FO34" s="223"/>
      <c r="FP34" s="223"/>
      <c r="FQ34" s="223"/>
      <c r="FR34" s="223"/>
      <c r="FS34" s="223"/>
      <c r="FT34" s="223"/>
      <c r="FU34" s="223"/>
      <c r="FV34" s="223"/>
      <c r="FW34" s="223"/>
      <c r="FX34" s="223"/>
      <c r="FY34" s="223"/>
      <c r="FZ34" s="223"/>
      <c r="GA34" s="223"/>
      <c r="GB34" s="223"/>
      <c r="GC34" s="223"/>
      <c r="GD34" s="223"/>
      <c r="GE34" s="223"/>
      <c r="GF34" s="223"/>
      <c r="GG34" s="223"/>
      <c r="GH34" s="223"/>
      <c r="GI34" s="223"/>
      <c r="GJ34" s="223"/>
      <c r="GK34" s="223"/>
      <c r="GL34" s="223"/>
      <c r="GM34" s="223"/>
      <c r="GN34" s="223"/>
      <c r="GO34" s="223"/>
      <c r="GP34" s="223"/>
      <c r="GQ34" s="223"/>
      <c r="GR34" s="223"/>
      <c r="GS34" s="223"/>
      <c r="GT34" s="223"/>
      <c r="GU34" s="223"/>
      <c r="GV34" s="223"/>
      <c r="GW34" s="223"/>
      <c r="GX34" s="223"/>
      <c r="GY34" s="223"/>
      <c r="GZ34" s="223"/>
      <c r="HA34" s="223"/>
      <c r="HB34" s="223"/>
      <c r="HC34" s="223"/>
      <c r="HD34" s="223"/>
      <c r="HE34" s="223"/>
      <c r="HF34" s="223"/>
      <c r="HG34" s="223"/>
      <c r="HH34" s="223"/>
      <c r="HI34" s="223"/>
      <c r="HJ34" s="223"/>
      <c r="HK34" s="223"/>
      <c r="HL34" s="223"/>
      <c r="HM34" s="223"/>
      <c r="HN34" s="223"/>
      <c r="HO34" s="223"/>
      <c r="HP34" s="223"/>
      <c r="HQ34" s="223"/>
      <c r="HR34" s="223"/>
      <c r="HS34" s="223"/>
      <c r="HT34" s="223"/>
      <c r="HU34" s="223"/>
      <c r="HV34" s="223"/>
      <c r="HW34" s="223"/>
      <c r="HX34" s="223"/>
      <c r="HY34" s="223"/>
      <c r="HZ34" s="223"/>
      <c r="IA34" s="223"/>
      <c r="IB34" s="223"/>
      <c r="IC34" s="223"/>
      <c r="ID34" s="223"/>
      <c r="IE34" s="223"/>
      <c r="IF34" s="223"/>
      <c r="IG34" s="223"/>
      <c r="IH34" s="223"/>
      <c r="II34" s="223"/>
      <c r="IJ34" s="223"/>
      <c r="IK34" s="223"/>
      <c r="IL34" s="223"/>
      <c r="IM34" s="223"/>
      <c r="IN34" s="223"/>
      <c r="IO34" s="223"/>
      <c r="IP34" s="223"/>
      <c r="IQ34" s="223"/>
      <c r="IR34" s="223"/>
      <c r="IS34" s="223"/>
      <c r="IT34" s="223"/>
      <c r="IU34" s="223"/>
      <c r="IV34" s="223"/>
      <c r="IW34" s="223"/>
      <c r="IX34" s="223"/>
    </row>
    <row r="35" spans="1:258" s="20" customFormat="1" ht="18.75" customHeight="1" x14ac:dyDescent="0.2">
      <c r="A35" s="252"/>
      <c r="B35" s="1053" t="s">
        <v>192</v>
      </c>
      <c r="C35" s="1053"/>
      <c r="D35" s="1053"/>
      <c r="E35" s="1053"/>
      <c r="F35" s="1053"/>
      <c r="G35" s="1053"/>
      <c r="H35" s="1053"/>
      <c r="I35" s="1053"/>
      <c r="J35" s="1053"/>
      <c r="K35" s="1053"/>
      <c r="L35" s="1053"/>
      <c r="M35" s="1053"/>
      <c r="N35" s="1053"/>
      <c r="O35" s="252"/>
      <c r="P35" s="262"/>
      <c r="Q35" s="265"/>
      <c r="R35" s="265"/>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c r="DV35" s="252"/>
      <c r="DW35" s="252"/>
      <c r="DX35" s="252"/>
      <c r="DY35" s="252"/>
      <c r="DZ35" s="252"/>
      <c r="EA35" s="252"/>
      <c r="EB35" s="252"/>
      <c r="EC35" s="252"/>
      <c r="ED35" s="252"/>
      <c r="EE35" s="252"/>
      <c r="EF35" s="252"/>
      <c r="EG35" s="252"/>
      <c r="EH35" s="252"/>
      <c r="EI35" s="252"/>
      <c r="EJ35" s="252"/>
      <c r="EK35" s="252"/>
      <c r="EL35" s="252"/>
      <c r="EM35" s="252"/>
      <c r="EN35" s="252"/>
      <c r="EO35" s="252"/>
      <c r="EP35" s="252"/>
      <c r="EQ35" s="252"/>
      <c r="ER35" s="252"/>
      <c r="ES35" s="252"/>
      <c r="ET35" s="252"/>
      <c r="EU35" s="252"/>
      <c r="EV35" s="252"/>
      <c r="EW35" s="252"/>
      <c r="EX35" s="252"/>
      <c r="EY35" s="252"/>
      <c r="EZ35" s="252"/>
      <c r="FA35" s="252"/>
      <c r="FB35" s="252"/>
      <c r="FC35" s="252"/>
      <c r="FD35" s="252"/>
      <c r="FE35" s="252"/>
      <c r="FF35" s="252"/>
      <c r="FG35" s="252"/>
      <c r="FH35" s="252"/>
      <c r="FI35" s="252"/>
      <c r="FJ35" s="252"/>
      <c r="FK35" s="252"/>
      <c r="FL35" s="252"/>
      <c r="FM35" s="252"/>
      <c r="FN35" s="252"/>
      <c r="FO35" s="252"/>
      <c r="FP35" s="252"/>
      <c r="FQ35" s="252"/>
      <c r="FR35" s="252"/>
      <c r="FS35" s="252"/>
      <c r="FT35" s="252"/>
      <c r="FU35" s="252"/>
      <c r="FV35" s="252"/>
      <c r="FW35" s="252"/>
      <c r="FX35" s="252"/>
      <c r="FY35" s="252"/>
      <c r="FZ35" s="252"/>
      <c r="GA35" s="252"/>
      <c r="GB35" s="252"/>
      <c r="GC35" s="252"/>
      <c r="GD35" s="252"/>
      <c r="GE35" s="252"/>
      <c r="GF35" s="252"/>
      <c r="GG35" s="252"/>
      <c r="GH35" s="252"/>
      <c r="GI35" s="252"/>
      <c r="GJ35" s="252"/>
      <c r="GK35" s="252"/>
      <c r="GL35" s="252"/>
      <c r="GM35" s="252"/>
      <c r="GN35" s="252"/>
      <c r="GO35" s="252"/>
      <c r="GP35" s="252"/>
      <c r="GQ35" s="252"/>
      <c r="GR35" s="252"/>
      <c r="GS35" s="252"/>
      <c r="GT35" s="252"/>
      <c r="GU35" s="252"/>
      <c r="GV35" s="252"/>
      <c r="GW35" s="252"/>
      <c r="GX35" s="252"/>
      <c r="GY35" s="252"/>
      <c r="GZ35" s="252"/>
      <c r="HA35" s="252"/>
      <c r="HB35" s="252"/>
      <c r="HC35" s="252"/>
      <c r="HD35" s="252"/>
      <c r="HE35" s="252"/>
      <c r="HF35" s="252"/>
      <c r="HG35" s="252"/>
      <c r="HH35" s="252"/>
      <c r="HI35" s="252"/>
      <c r="HJ35" s="252"/>
      <c r="HK35" s="252"/>
      <c r="HL35" s="252"/>
      <c r="HM35" s="252"/>
      <c r="HN35" s="252"/>
      <c r="HO35" s="252"/>
      <c r="HP35" s="252"/>
      <c r="HQ35" s="252"/>
      <c r="HR35" s="252"/>
      <c r="HS35" s="252"/>
      <c r="HT35" s="252"/>
      <c r="HU35" s="252"/>
      <c r="HV35" s="252"/>
      <c r="HW35" s="252"/>
      <c r="HX35" s="252"/>
      <c r="HY35" s="252"/>
      <c r="HZ35" s="252"/>
      <c r="IA35" s="252"/>
      <c r="IB35" s="252"/>
      <c r="IC35" s="252"/>
      <c r="ID35" s="252"/>
      <c r="IE35" s="252"/>
      <c r="IF35" s="252"/>
      <c r="IG35" s="252"/>
      <c r="IH35" s="252"/>
      <c r="II35" s="252"/>
      <c r="IJ35" s="252"/>
      <c r="IK35" s="252"/>
      <c r="IL35" s="252"/>
      <c r="IM35" s="252"/>
      <c r="IN35" s="252"/>
      <c r="IO35" s="252"/>
      <c r="IP35" s="252"/>
      <c r="IQ35" s="252"/>
      <c r="IR35" s="252"/>
      <c r="IS35" s="252"/>
      <c r="IT35" s="252"/>
      <c r="IU35" s="252"/>
      <c r="IV35" s="252"/>
      <c r="IW35" s="252"/>
      <c r="IX35" s="252"/>
    </row>
    <row r="36" spans="1:258" ht="24" customHeight="1" x14ac:dyDescent="0.2">
      <c r="B36" s="1075" t="s">
        <v>193</v>
      </c>
      <c r="C36" s="1075"/>
      <c r="D36" s="1075"/>
      <c r="E36" s="1075"/>
      <c r="F36" s="1075"/>
      <c r="G36" s="1075"/>
      <c r="H36" s="1075"/>
      <c r="I36" s="1075"/>
      <c r="J36" s="1075"/>
      <c r="K36" s="1075"/>
      <c r="L36" s="1075"/>
      <c r="M36" s="1075"/>
      <c r="N36" s="1075"/>
      <c r="O36" s="1075"/>
      <c r="P36" s="1198"/>
    </row>
    <row r="37" spans="1:258" ht="26.25" customHeight="1" x14ac:dyDescent="0.2">
      <c r="B37" s="1196" t="s">
        <v>169</v>
      </c>
      <c r="C37" s="1196"/>
      <c r="D37" s="1196"/>
      <c r="E37" s="1196"/>
      <c r="F37" s="1196"/>
      <c r="G37" s="1196"/>
      <c r="H37" s="1196"/>
      <c r="I37" s="1196"/>
      <c r="J37" s="1196"/>
      <c r="K37" s="1196"/>
      <c r="L37" s="1196"/>
      <c r="M37" s="1196"/>
      <c r="N37" s="1196"/>
      <c r="O37" s="1196"/>
      <c r="P37" s="1197"/>
      <c r="Q37" s="232"/>
    </row>
    <row r="38" spans="1:258" x14ac:dyDescent="0.15">
      <c r="K38" s="305"/>
      <c r="L38" s="306"/>
      <c r="M38" s="306"/>
      <c r="N38" s="306"/>
      <c r="O38" s="307"/>
      <c r="P38" s="308"/>
      <c r="Q38" s="232"/>
    </row>
    <row r="39" spans="1:258" x14ac:dyDescent="0.15">
      <c r="K39" s="305"/>
      <c r="L39" s="306"/>
      <c r="M39" s="306"/>
      <c r="N39" s="306"/>
      <c r="O39" s="307"/>
      <c r="P39" s="309"/>
      <c r="Q39" s="232"/>
    </row>
    <row r="40" spans="1:258" x14ac:dyDescent="0.15">
      <c r="K40" s="305"/>
      <c r="L40" s="306"/>
      <c r="M40" s="306"/>
      <c r="N40" s="306"/>
      <c r="O40" s="307"/>
      <c r="P40" s="308"/>
      <c r="Q40" s="232"/>
    </row>
    <row r="41" spans="1:258" x14ac:dyDescent="0.15">
      <c r="K41" s="305"/>
      <c r="L41" s="306"/>
      <c r="M41" s="306"/>
      <c r="N41" s="306"/>
      <c r="O41" s="307"/>
      <c r="P41" s="308"/>
      <c r="Q41" s="232"/>
    </row>
    <row r="42" spans="1:258" x14ac:dyDescent="0.15">
      <c r="K42" s="305"/>
      <c r="L42" s="306"/>
      <c r="M42" s="306"/>
      <c r="N42" s="306"/>
      <c r="O42" s="307"/>
      <c r="P42" s="308"/>
      <c r="Q42" s="232"/>
    </row>
    <row r="43" spans="1:258" x14ac:dyDescent="0.15">
      <c r="K43" s="305"/>
      <c r="L43" s="306"/>
      <c r="M43" s="306"/>
      <c r="N43" s="306"/>
      <c r="O43" s="307"/>
      <c r="P43" s="308"/>
      <c r="Q43" s="232"/>
    </row>
    <row r="44" spans="1:258" x14ac:dyDescent="0.15">
      <c r="K44" s="305"/>
      <c r="L44" s="306"/>
      <c r="M44" s="306"/>
      <c r="N44" s="306"/>
      <c r="O44" s="307"/>
      <c r="P44" s="308"/>
      <c r="Q44" s="232"/>
    </row>
    <row r="45" spans="1:258" x14ac:dyDescent="0.15">
      <c r="K45" s="305"/>
      <c r="L45" s="306"/>
      <c r="M45" s="306"/>
      <c r="N45" s="306"/>
      <c r="O45" s="307"/>
      <c r="P45" s="308"/>
      <c r="Q45" s="232"/>
    </row>
    <row r="46" spans="1:258" x14ac:dyDescent="0.15">
      <c r="K46" s="305"/>
      <c r="L46" s="306"/>
      <c r="M46" s="306"/>
      <c r="N46" s="306"/>
      <c r="O46" s="307"/>
      <c r="P46" s="309"/>
      <c r="Q46" s="232"/>
    </row>
    <row r="47" spans="1:258" x14ac:dyDescent="0.15">
      <c r="K47" s="305"/>
      <c r="L47" s="306"/>
      <c r="M47" s="306"/>
      <c r="N47" s="306"/>
      <c r="O47" s="307"/>
      <c r="P47" s="308"/>
      <c r="Q47" s="232"/>
    </row>
    <row r="48" spans="1:258" x14ac:dyDescent="0.15">
      <c r="K48" s="305"/>
      <c r="L48" s="306"/>
      <c r="M48" s="306"/>
      <c r="N48" s="306"/>
      <c r="O48" s="307"/>
      <c r="P48" s="308"/>
      <c r="Q48" s="232"/>
    </row>
    <row r="49" spans="11:17" x14ac:dyDescent="0.15">
      <c r="K49" s="305"/>
      <c r="L49" s="306"/>
      <c r="M49" s="306"/>
      <c r="N49" s="306"/>
      <c r="O49" s="307"/>
      <c r="P49" s="308"/>
      <c r="Q49" s="232"/>
    </row>
    <row r="50" spans="11:17" x14ac:dyDescent="0.15">
      <c r="K50" s="305"/>
      <c r="L50" s="306"/>
      <c r="M50" s="306"/>
      <c r="N50" s="306"/>
      <c r="O50" s="307"/>
      <c r="P50" s="308"/>
      <c r="Q50" s="232"/>
    </row>
    <row r="51" spans="11:17" x14ac:dyDescent="0.15">
      <c r="K51" s="305"/>
      <c r="L51" s="306"/>
      <c r="M51" s="306"/>
      <c r="N51" s="306"/>
      <c r="O51" s="307"/>
      <c r="P51" s="308"/>
      <c r="Q51" s="232"/>
    </row>
    <row r="52" spans="11:17" x14ac:dyDescent="0.15">
      <c r="K52" s="305"/>
      <c r="L52" s="306"/>
      <c r="M52" s="306"/>
      <c r="N52" s="306"/>
      <c r="O52" s="307"/>
      <c r="P52" s="309"/>
      <c r="Q52" s="232"/>
    </row>
    <row r="53" spans="11:17" x14ac:dyDescent="0.15">
      <c r="K53" s="305"/>
      <c r="L53" s="306"/>
      <c r="M53" s="306"/>
      <c r="N53" s="306"/>
      <c r="O53" s="307"/>
      <c r="P53" s="308"/>
      <c r="Q53" s="232"/>
    </row>
    <row r="54" spans="11:17" x14ac:dyDescent="0.15">
      <c r="K54" s="305"/>
      <c r="L54" s="306"/>
      <c r="M54" s="306"/>
      <c r="N54" s="306"/>
      <c r="O54" s="307"/>
      <c r="P54" s="308"/>
      <c r="Q54" s="232"/>
    </row>
    <row r="55" spans="11:17" x14ac:dyDescent="0.15">
      <c r="K55" s="305"/>
      <c r="L55" s="310"/>
      <c r="M55" s="310"/>
      <c r="N55" s="306"/>
      <c r="O55" s="307"/>
      <c r="P55" s="308"/>
      <c r="Q55" s="232"/>
    </row>
  </sheetData>
  <mergeCells count="11">
    <mergeCell ref="B3:H3"/>
    <mergeCell ref="A4:P4"/>
    <mergeCell ref="B5:P5"/>
    <mergeCell ref="B37:P37"/>
    <mergeCell ref="B36:P36"/>
    <mergeCell ref="B9:B11"/>
    <mergeCell ref="B8:J8"/>
    <mergeCell ref="B35:N35"/>
    <mergeCell ref="C10:D10"/>
    <mergeCell ref="F10:G10"/>
    <mergeCell ref="I9:J10"/>
  </mergeCells>
  <conditionalFormatting sqref="D13:D31 G13:G31 J13:J31">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78"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Hoja3">
    <tabColor theme="5"/>
    <pageSetUpPr fitToPage="1"/>
  </sheetPr>
  <dimension ref="A1:IW53"/>
  <sheetViews>
    <sheetView zoomScaleNormal="100" workbookViewId="0"/>
  </sheetViews>
  <sheetFormatPr baseColWidth="10" defaultColWidth="11.42578125" defaultRowHeight="15" x14ac:dyDescent="0.2"/>
  <cols>
    <col min="1" max="1" width="0.7109375" style="262" customWidth="1"/>
    <col min="2" max="2" width="28.7109375" style="262" customWidth="1"/>
    <col min="3" max="3" width="16.5703125" style="262" customWidth="1"/>
    <col min="4" max="4" width="13.140625" style="262" customWidth="1"/>
    <col min="5" max="5" width="12.85546875" style="262" customWidth="1"/>
    <col min="6" max="6" width="10.7109375" style="262" customWidth="1"/>
    <col min="7" max="7" width="11.85546875" style="262" customWidth="1"/>
    <col min="8" max="8" width="11.7109375" style="262" customWidth="1"/>
    <col min="9" max="9" width="11.140625" style="262" customWidth="1"/>
    <col min="10" max="15" width="11.42578125" style="262"/>
    <col min="16" max="16" width="7.5703125" style="262" customWidth="1"/>
    <col min="17" max="17" width="2.28515625" style="262" customWidth="1"/>
    <col min="18" max="16384" width="11.42578125" style="262"/>
  </cols>
  <sheetData>
    <row r="1" spans="1:257" s="2" customFormat="1" ht="9" customHeight="1" x14ac:dyDescent="0.2">
      <c r="A1" s="202"/>
      <c r="B1" s="203"/>
      <c r="C1" s="203"/>
      <c r="D1" s="204"/>
      <c r="E1" s="202"/>
      <c r="F1" s="202"/>
      <c r="G1" s="204"/>
      <c r="H1" s="202"/>
      <c r="I1" s="265"/>
      <c r="J1" s="265"/>
      <c r="K1" s="265"/>
      <c r="L1" s="265"/>
      <c r="M1" s="202"/>
      <c r="N1" s="202"/>
      <c r="O1" s="202"/>
      <c r="P1" s="265"/>
      <c r="Q1" s="265"/>
      <c r="R1" s="202"/>
      <c r="S1" s="202"/>
      <c r="T1" s="202"/>
      <c r="U1" s="202"/>
      <c r="V1" s="202"/>
      <c r="W1" s="202"/>
      <c r="X1" s="202"/>
      <c r="Y1" s="202"/>
      <c r="Z1" s="202"/>
      <c r="AA1" s="202"/>
      <c r="AB1" s="202"/>
      <c r="AC1" s="202"/>
      <c r="AD1" s="202"/>
      <c r="AE1" s="202"/>
      <c r="AF1" s="202"/>
      <c r="AG1" s="202"/>
      <c r="AH1" s="202"/>
      <c r="AI1" s="202"/>
      <c r="AJ1" s="202"/>
      <c r="AK1" s="202"/>
      <c r="AL1" s="202"/>
      <c r="AM1" s="202"/>
      <c r="AN1" s="202"/>
      <c r="AO1" s="202"/>
      <c r="AP1" s="202"/>
      <c r="AQ1" s="202"/>
      <c r="AR1" s="202"/>
      <c r="AS1" s="202"/>
      <c r="AT1" s="202"/>
      <c r="AU1" s="202"/>
      <c r="AV1" s="202"/>
      <c r="AW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2"/>
      <c r="CL1" s="202"/>
      <c r="CM1" s="202"/>
      <c r="CN1" s="202"/>
      <c r="CO1" s="202"/>
      <c r="CP1" s="202"/>
      <c r="CQ1" s="202"/>
      <c r="CR1" s="202"/>
      <c r="CS1" s="202"/>
      <c r="CT1" s="202"/>
      <c r="CU1" s="202"/>
      <c r="CV1" s="202"/>
      <c r="CW1" s="202"/>
      <c r="CX1" s="202"/>
      <c r="CY1" s="202"/>
      <c r="CZ1" s="202"/>
      <c r="DA1" s="202"/>
      <c r="DB1" s="202"/>
      <c r="DC1" s="202"/>
      <c r="DD1" s="202"/>
      <c r="DE1" s="202"/>
      <c r="DF1" s="202"/>
      <c r="DG1" s="202"/>
      <c r="DH1" s="202"/>
      <c r="DI1" s="202"/>
      <c r="DJ1" s="202"/>
      <c r="DK1" s="202"/>
      <c r="DL1" s="202"/>
      <c r="DM1" s="202"/>
      <c r="DN1" s="202"/>
      <c r="DO1" s="202"/>
      <c r="DP1" s="202"/>
      <c r="DQ1" s="202"/>
      <c r="DR1" s="202"/>
      <c r="DS1" s="202"/>
      <c r="DT1" s="202"/>
      <c r="DU1" s="202"/>
      <c r="DV1" s="202"/>
      <c r="DW1" s="202"/>
      <c r="DX1" s="202"/>
      <c r="DY1" s="202"/>
      <c r="DZ1" s="202"/>
      <c r="EA1" s="202"/>
      <c r="EB1" s="202"/>
      <c r="EC1" s="202"/>
      <c r="ED1" s="202"/>
      <c r="EE1" s="202"/>
      <c r="EF1" s="202"/>
      <c r="EG1" s="202"/>
      <c r="EH1" s="202"/>
      <c r="EI1" s="202"/>
      <c r="EJ1" s="202"/>
      <c r="EK1" s="202"/>
      <c r="EL1" s="202"/>
      <c r="EM1" s="202"/>
      <c r="EN1" s="202"/>
      <c r="EO1" s="202"/>
      <c r="EP1" s="202"/>
      <c r="EQ1" s="202"/>
      <c r="ER1" s="202"/>
      <c r="ES1" s="202"/>
      <c r="ET1" s="202"/>
      <c r="EU1" s="202"/>
      <c r="EV1" s="202"/>
      <c r="EW1" s="202"/>
      <c r="EX1" s="202"/>
      <c r="EY1" s="202"/>
      <c r="EZ1" s="202"/>
      <c r="FA1" s="202"/>
      <c r="FB1" s="202"/>
      <c r="FC1" s="202"/>
      <c r="FD1" s="202"/>
      <c r="FE1" s="202"/>
      <c r="FF1" s="202"/>
      <c r="FG1" s="202"/>
      <c r="FH1" s="202"/>
      <c r="FI1" s="202"/>
      <c r="FJ1" s="202"/>
      <c r="FK1" s="202"/>
      <c r="FL1" s="202"/>
      <c r="FM1" s="202"/>
      <c r="FN1" s="202"/>
      <c r="FO1" s="202"/>
      <c r="FP1" s="202"/>
      <c r="FQ1" s="202"/>
      <c r="FR1" s="202"/>
      <c r="FS1" s="202"/>
      <c r="FT1" s="202"/>
      <c r="FU1" s="202"/>
      <c r="FV1" s="202"/>
      <c r="FW1" s="202"/>
      <c r="FX1" s="202"/>
      <c r="FY1" s="202"/>
      <c r="FZ1" s="202"/>
      <c r="GA1" s="202"/>
      <c r="GB1" s="202"/>
      <c r="GC1" s="202"/>
      <c r="GD1" s="202"/>
      <c r="GE1" s="202"/>
      <c r="GF1" s="202"/>
      <c r="GG1" s="202"/>
      <c r="GH1" s="202"/>
      <c r="GI1" s="202"/>
      <c r="GJ1" s="202"/>
      <c r="GK1" s="202"/>
      <c r="GL1" s="202"/>
      <c r="GM1" s="202"/>
      <c r="GN1" s="202"/>
      <c r="GO1" s="202"/>
      <c r="GP1" s="202"/>
      <c r="GQ1" s="202"/>
      <c r="GR1" s="202"/>
      <c r="GS1" s="202"/>
      <c r="GT1" s="202"/>
      <c r="GU1" s="202"/>
      <c r="GV1" s="202"/>
      <c r="GW1" s="202"/>
      <c r="GX1" s="202"/>
      <c r="GY1" s="202"/>
      <c r="GZ1" s="202"/>
      <c r="HA1" s="202"/>
      <c r="HB1" s="202"/>
      <c r="HC1" s="202"/>
      <c r="HD1" s="202"/>
      <c r="HE1" s="202"/>
      <c r="HF1" s="202"/>
      <c r="HG1" s="202"/>
      <c r="HH1" s="202"/>
      <c r="HI1" s="202"/>
      <c r="HJ1" s="202"/>
      <c r="HK1" s="202"/>
      <c r="HL1" s="202"/>
      <c r="HM1" s="202"/>
      <c r="HN1" s="202"/>
      <c r="HO1" s="202"/>
      <c r="HP1" s="202"/>
      <c r="HQ1" s="202"/>
      <c r="HR1" s="202"/>
      <c r="HS1" s="202"/>
      <c r="HT1" s="202"/>
      <c r="HU1" s="202"/>
      <c r="HV1" s="202"/>
      <c r="HW1" s="202"/>
      <c r="HX1" s="202"/>
      <c r="HY1" s="202"/>
      <c r="HZ1" s="202"/>
      <c r="IA1" s="202"/>
      <c r="IB1" s="202"/>
      <c r="IC1" s="202"/>
      <c r="ID1" s="202"/>
      <c r="IE1" s="202"/>
      <c r="IF1" s="202"/>
      <c r="IG1" s="202"/>
      <c r="IH1" s="202"/>
      <c r="II1" s="202"/>
      <c r="IJ1" s="202"/>
      <c r="IK1" s="202"/>
      <c r="IL1" s="202"/>
      <c r="IM1" s="202"/>
      <c r="IN1" s="202"/>
      <c r="IO1" s="202"/>
      <c r="IP1" s="202"/>
      <c r="IQ1" s="202"/>
      <c r="IR1" s="202"/>
      <c r="IS1" s="202"/>
      <c r="IT1" s="202"/>
      <c r="IU1" s="202"/>
      <c r="IV1" s="202"/>
      <c r="IW1" s="202"/>
    </row>
    <row r="2" spans="1:257" s="44" customFormat="1" ht="49.5" customHeight="1" x14ac:dyDescent="0.2">
      <c r="A2" s="206"/>
      <c r="B2" s="266"/>
      <c r="C2" s="266"/>
      <c r="D2" s="266"/>
      <c r="E2" s="266"/>
      <c r="F2" s="266"/>
      <c r="G2" s="266"/>
      <c r="H2" s="206"/>
      <c r="I2" s="265"/>
      <c r="J2" s="265"/>
      <c r="K2" s="265"/>
      <c r="L2" s="265"/>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206"/>
      <c r="BS2" s="206"/>
      <c r="BT2" s="206"/>
      <c r="BU2" s="206"/>
      <c r="BV2" s="206"/>
      <c r="BW2" s="206"/>
      <c r="BX2" s="206"/>
      <c r="BY2" s="206"/>
      <c r="BZ2" s="206"/>
      <c r="CA2" s="206"/>
      <c r="CB2" s="206"/>
      <c r="CC2" s="206"/>
      <c r="CD2" s="206"/>
      <c r="CE2" s="206"/>
      <c r="CF2" s="206"/>
      <c r="CG2" s="206"/>
      <c r="CH2" s="206"/>
      <c r="CI2" s="206"/>
      <c r="CJ2" s="206"/>
      <c r="CK2" s="206"/>
      <c r="CL2" s="206"/>
      <c r="CM2" s="206"/>
      <c r="CN2" s="206"/>
      <c r="CO2" s="206"/>
      <c r="CP2" s="206"/>
      <c r="CQ2" s="206"/>
      <c r="CR2" s="206"/>
      <c r="CS2" s="206"/>
      <c r="CT2" s="206"/>
      <c r="CU2" s="206"/>
      <c r="CV2" s="206"/>
      <c r="CW2" s="206"/>
      <c r="CX2" s="206"/>
      <c r="CY2" s="206"/>
      <c r="CZ2" s="206"/>
      <c r="DA2" s="206"/>
      <c r="DB2" s="206"/>
      <c r="DC2" s="206"/>
      <c r="DD2" s="206"/>
      <c r="DE2" s="206"/>
      <c r="DF2" s="206"/>
      <c r="DG2" s="206"/>
      <c r="DH2" s="206"/>
      <c r="DI2" s="206"/>
      <c r="DJ2" s="206"/>
      <c r="DK2" s="206"/>
      <c r="DL2" s="206"/>
      <c r="DM2" s="206"/>
      <c r="DN2" s="206"/>
      <c r="DO2" s="206"/>
      <c r="DP2" s="206"/>
      <c r="DQ2" s="206"/>
      <c r="DR2" s="206"/>
      <c r="DS2" s="206"/>
      <c r="DT2" s="206"/>
      <c r="DU2" s="206"/>
      <c r="DV2" s="206"/>
      <c r="DW2" s="206"/>
      <c r="DX2" s="206"/>
      <c r="DY2" s="206"/>
      <c r="DZ2" s="206"/>
      <c r="EA2" s="206"/>
      <c r="EB2" s="206"/>
      <c r="EC2" s="206"/>
      <c r="ED2" s="206"/>
      <c r="EE2" s="206"/>
      <c r="EF2" s="206"/>
      <c r="EG2" s="206"/>
      <c r="EH2" s="206"/>
      <c r="EI2" s="206"/>
      <c r="EJ2" s="206"/>
      <c r="EK2" s="206"/>
      <c r="EL2" s="206"/>
      <c r="EM2" s="206"/>
      <c r="EN2" s="206"/>
      <c r="EO2" s="206"/>
      <c r="EP2" s="206"/>
      <c r="EQ2" s="206"/>
      <c r="ER2" s="206"/>
      <c r="ES2" s="206"/>
      <c r="ET2" s="206"/>
      <c r="EU2" s="206"/>
      <c r="EV2" s="206"/>
      <c r="EW2" s="206"/>
      <c r="EX2" s="206"/>
      <c r="EY2" s="206"/>
      <c r="EZ2" s="206"/>
      <c r="FA2" s="206"/>
      <c r="FB2" s="206"/>
      <c r="FC2" s="206"/>
      <c r="FD2" s="206"/>
      <c r="FE2" s="206"/>
      <c r="FF2" s="206"/>
      <c r="FG2" s="206"/>
      <c r="FH2" s="206"/>
      <c r="FI2" s="206"/>
      <c r="FJ2" s="206"/>
      <c r="FK2" s="206"/>
      <c r="FL2" s="206"/>
      <c r="FM2" s="206"/>
      <c r="FN2" s="206"/>
      <c r="FO2" s="206"/>
      <c r="FP2" s="206"/>
      <c r="FQ2" s="206"/>
      <c r="FR2" s="206"/>
      <c r="FS2" s="206"/>
      <c r="FT2" s="206"/>
      <c r="FU2" s="206"/>
      <c r="FV2" s="206"/>
      <c r="FW2" s="206"/>
      <c r="FX2" s="206"/>
      <c r="FY2" s="206"/>
      <c r="FZ2" s="206"/>
      <c r="GA2" s="206"/>
      <c r="GB2" s="206"/>
      <c r="GC2" s="206"/>
      <c r="GD2" s="206"/>
      <c r="GE2" s="206"/>
      <c r="GF2" s="206"/>
      <c r="GG2" s="206"/>
      <c r="GH2" s="206"/>
      <c r="GI2" s="206"/>
      <c r="GJ2" s="206"/>
      <c r="GK2" s="206"/>
      <c r="GL2" s="206"/>
      <c r="GM2" s="206"/>
      <c r="GN2" s="206"/>
      <c r="GO2" s="206"/>
      <c r="GP2" s="206"/>
      <c r="GQ2" s="206"/>
      <c r="GR2" s="206"/>
      <c r="GS2" s="206"/>
      <c r="GT2" s="206"/>
      <c r="GU2" s="206"/>
      <c r="GV2" s="206"/>
      <c r="GW2" s="206"/>
      <c r="GX2" s="206"/>
      <c r="GY2" s="206"/>
      <c r="GZ2" s="206"/>
      <c r="HA2" s="206"/>
      <c r="HB2" s="206"/>
      <c r="HC2" s="206"/>
      <c r="HD2" s="206"/>
      <c r="HE2" s="206"/>
      <c r="HF2" s="206"/>
      <c r="HG2" s="206"/>
      <c r="HH2" s="206"/>
      <c r="HI2" s="206"/>
      <c r="HJ2" s="206"/>
      <c r="HK2" s="206"/>
      <c r="HL2" s="206"/>
      <c r="HM2" s="206"/>
      <c r="HN2" s="206"/>
      <c r="HO2" s="206"/>
      <c r="HP2" s="206"/>
      <c r="HQ2" s="206"/>
      <c r="HR2" s="206"/>
      <c r="HS2" s="206"/>
      <c r="HT2" s="206"/>
      <c r="HU2" s="206"/>
      <c r="HV2" s="206"/>
      <c r="HW2" s="206"/>
      <c r="HX2" s="206"/>
      <c r="HY2" s="206"/>
      <c r="HZ2" s="206"/>
      <c r="IA2" s="206"/>
      <c r="IB2" s="206"/>
      <c r="IC2" s="206"/>
      <c r="ID2" s="206"/>
      <c r="IE2" s="206"/>
      <c r="IF2" s="206"/>
      <c r="IG2" s="206"/>
      <c r="IH2" s="206"/>
      <c r="II2" s="206"/>
      <c r="IJ2" s="206"/>
      <c r="IK2" s="206"/>
      <c r="IL2" s="206"/>
      <c r="IM2" s="206"/>
      <c r="IN2" s="206"/>
      <c r="IO2" s="206"/>
      <c r="IP2" s="206"/>
      <c r="IQ2" s="206"/>
      <c r="IR2" s="206"/>
      <c r="IS2" s="206"/>
      <c r="IT2" s="206"/>
      <c r="IU2" s="206"/>
      <c r="IV2" s="206"/>
      <c r="IW2" s="206"/>
    </row>
    <row r="3" spans="1:257" s="7" customFormat="1" ht="6.95" customHeight="1" x14ac:dyDescent="0.2">
      <c r="A3" s="209"/>
      <c r="B3" s="1055"/>
      <c r="C3" s="1055"/>
      <c r="D3" s="1055"/>
      <c r="E3" s="1055"/>
      <c r="F3" s="1055"/>
      <c r="G3" s="1055"/>
      <c r="H3" s="209"/>
      <c r="I3" s="265"/>
      <c r="J3" s="265"/>
      <c r="K3" s="265"/>
      <c r="L3" s="265"/>
      <c r="M3" s="209"/>
      <c r="N3" s="209"/>
      <c r="O3" s="209"/>
      <c r="P3" s="206"/>
      <c r="Q3" s="206"/>
      <c r="R3" s="209"/>
      <c r="S3" s="209"/>
      <c r="T3" s="209"/>
      <c r="U3" s="209"/>
      <c r="V3" s="209"/>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E3" s="209"/>
      <c r="BF3" s="209"/>
      <c r="BG3" s="209"/>
      <c r="BH3" s="209"/>
      <c r="BI3" s="209"/>
      <c r="BJ3" s="209"/>
      <c r="BK3" s="209"/>
      <c r="BL3" s="209"/>
      <c r="BM3" s="209"/>
      <c r="BN3" s="209"/>
      <c r="BO3" s="209"/>
      <c r="BP3" s="209"/>
      <c r="BQ3" s="209"/>
      <c r="BR3" s="209"/>
      <c r="BS3" s="209"/>
      <c r="BT3" s="209"/>
      <c r="BU3" s="209"/>
      <c r="BV3" s="209"/>
      <c r="BW3" s="209"/>
      <c r="BX3" s="209"/>
      <c r="BY3" s="209"/>
      <c r="BZ3" s="209"/>
      <c r="CA3" s="209"/>
      <c r="CB3" s="209"/>
      <c r="CC3" s="209"/>
      <c r="CD3" s="209"/>
      <c r="CE3" s="209"/>
      <c r="CF3" s="209"/>
      <c r="CG3" s="209"/>
      <c r="CH3" s="209"/>
      <c r="CI3" s="209"/>
      <c r="CJ3" s="209"/>
      <c r="CK3" s="209"/>
      <c r="CL3" s="209"/>
      <c r="CM3" s="209"/>
      <c r="CN3" s="209"/>
      <c r="CO3" s="209"/>
      <c r="CP3" s="209"/>
      <c r="CQ3" s="209"/>
      <c r="CR3" s="209"/>
      <c r="CS3" s="209"/>
      <c r="CT3" s="209"/>
      <c r="CU3" s="209"/>
      <c r="CV3" s="209"/>
      <c r="CW3" s="209"/>
      <c r="CX3" s="209"/>
      <c r="CY3" s="209"/>
      <c r="CZ3" s="209"/>
      <c r="DA3" s="209"/>
      <c r="DB3" s="209"/>
      <c r="DC3" s="209"/>
      <c r="DD3" s="209"/>
      <c r="DE3" s="209"/>
      <c r="DF3" s="209"/>
      <c r="DG3" s="209"/>
      <c r="DH3" s="209"/>
      <c r="DI3" s="209"/>
      <c r="DJ3" s="209"/>
      <c r="DK3" s="209"/>
      <c r="DL3" s="209"/>
      <c r="DM3" s="209"/>
      <c r="DN3" s="209"/>
      <c r="DO3" s="209"/>
      <c r="DP3" s="209"/>
      <c r="DQ3" s="209"/>
      <c r="DR3" s="209"/>
      <c r="DS3" s="209"/>
      <c r="DT3" s="209"/>
      <c r="DU3" s="209"/>
      <c r="DV3" s="209"/>
      <c r="DW3" s="209"/>
      <c r="DX3" s="209"/>
      <c r="DY3" s="209"/>
      <c r="DZ3" s="209"/>
      <c r="EA3" s="209"/>
      <c r="EB3" s="209"/>
      <c r="EC3" s="209"/>
      <c r="ED3" s="209"/>
      <c r="EE3" s="209"/>
      <c r="EF3" s="209"/>
      <c r="EG3" s="209"/>
      <c r="EH3" s="209"/>
      <c r="EI3" s="209"/>
      <c r="EJ3" s="209"/>
      <c r="EK3" s="209"/>
      <c r="EL3" s="209"/>
      <c r="EM3" s="209"/>
      <c r="EN3" s="209"/>
      <c r="EO3" s="209"/>
      <c r="EP3" s="209"/>
      <c r="EQ3" s="209"/>
      <c r="ER3" s="209"/>
      <c r="ES3" s="209"/>
      <c r="ET3" s="209"/>
      <c r="EU3" s="209"/>
      <c r="EV3" s="209"/>
      <c r="EW3" s="209"/>
      <c r="EX3" s="209"/>
      <c r="EY3" s="209"/>
      <c r="EZ3" s="209"/>
      <c r="FA3" s="209"/>
      <c r="FB3" s="209"/>
      <c r="FC3" s="209"/>
      <c r="FD3" s="209"/>
      <c r="FE3" s="209"/>
      <c r="FF3" s="209"/>
      <c r="FG3" s="209"/>
      <c r="FH3" s="209"/>
      <c r="FI3" s="209"/>
      <c r="FJ3" s="209"/>
      <c r="FK3" s="209"/>
      <c r="FL3" s="209"/>
      <c r="FM3" s="209"/>
      <c r="FN3" s="209"/>
      <c r="FO3" s="209"/>
      <c r="FP3" s="209"/>
      <c r="FQ3" s="209"/>
      <c r="FR3" s="209"/>
      <c r="FS3" s="209"/>
      <c r="FT3" s="209"/>
      <c r="FU3" s="209"/>
      <c r="FV3" s="209"/>
      <c r="FW3" s="209"/>
      <c r="FX3" s="209"/>
      <c r="FY3" s="209"/>
      <c r="FZ3" s="209"/>
      <c r="GA3" s="209"/>
      <c r="GB3" s="209"/>
      <c r="GC3" s="209"/>
      <c r="GD3" s="209"/>
      <c r="GE3" s="209"/>
      <c r="GF3" s="209"/>
      <c r="GG3" s="209"/>
      <c r="GH3" s="209"/>
      <c r="GI3" s="209"/>
      <c r="GJ3" s="209"/>
      <c r="GK3" s="209"/>
      <c r="GL3" s="209"/>
      <c r="GM3" s="209"/>
      <c r="GN3" s="209"/>
      <c r="GO3" s="209"/>
      <c r="GP3" s="209"/>
      <c r="GQ3" s="209"/>
      <c r="GR3" s="209"/>
      <c r="GS3" s="209"/>
      <c r="GT3" s="209"/>
      <c r="GU3" s="209"/>
      <c r="GV3" s="209"/>
      <c r="GW3" s="209"/>
      <c r="GX3" s="209"/>
      <c r="GY3" s="209"/>
      <c r="GZ3" s="209"/>
      <c r="HA3" s="209"/>
      <c r="HB3" s="209"/>
      <c r="HC3" s="209"/>
      <c r="HD3" s="209"/>
      <c r="HE3" s="209"/>
      <c r="HF3" s="209"/>
      <c r="HG3" s="209"/>
      <c r="HH3" s="209"/>
      <c r="HI3" s="209"/>
      <c r="HJ3" s="209"/>
      <c r="HK3" s="209"/>
      <c r="HL3" s="209"/>
      <c r="HM3" s="209"/>
      <c r="HN3" s="209"/>
      <c r="HO3" s="209"/>
      <c r="HP3" s="209"/>
      <c r="HQ3" s="209"/>
      <c r="HR3" s="209"/>
      <c r="HS3" s="209"/>
      <c r="HT3" s="209"/>
      <c r="HU3" s="209"/>
      <c r="HV3" s="209"/>
      <c r="HW3" s="209"/>
      <c r="HX3" s="209"/>
      <c r="HY3" s="209"/>
      <c r="HZ3" s="209"/>
      <c r="IA3" s="209"/>
      <c r="IB3" s="209"/>
      <c r="IC3" s="209"/>
      <c r="ID3" s="209"/>
      <c r="IE3" s="209"/>
      <c r="IF3" s="209"/>
      <c r="IG3" s="209"/>
      <c r="IH3" s="209"/>
      <c r="II3" s="209"/>
      <c r="IJ3" s="209"/>
      <c r="IK3" s="209"/>
      <c r="IL3" s="209"/>
      <c r="IM3" s="209"/>
      <c r="IN3" s="209"/>
      <c r="IO3" s="209"/>
      <c r="IP3" s="209"/>
      <c r="IQ3" s="209"/>
      <c r="IR3" s="209"/>
      <c r="IS3" s="209"/>
      <c r="IT3" s="209"/>
      <c r="IU3" s="209"/>
      <c r="IV3" s="209"/>
      <c r="IW3" s="209"/>
    </row>
    <row r="4" spans="1:257" s="7" customFormat="1" ht="39.75" customHeight="1" x14ac:dyDescent="0.2">
      <c r="A4" s="267"/>
      <c r="B4" s="1121" t="s">
        <v>471</v>
      </c>
      <c r="C4" s="1121"/>
      <c r="D4" s="1121"/>
      <c r="E4" s="1121"/>
      <c r="F4" s="1121"/>
      <c r="G4" s="1121"/>
      <c r="H4" s="1121"/>
      <c r="I4" s="267"/>
      <c r="J4" s="267"/>
      <c r="K4" s="267"/>
      <c r="L4" s="267"/>
      <c r="M4" s="267"/>
      <c r="N4" s="267"/>
      <c r="O4" s="267"/>
      <c r="P4" s="267"/>
      <c r="Q4" s="209"/>
      <c r="R4" s="209"/>
      <c r="S4" s="209"/>
      <c r="T4" s="209"/>
      <c r="U4" s="209"/>
      <c r="V4" s="209"/>
      <c r="W4" s="209"/>
      <c r="X4" s="209"/>
      <c r="Y4" s="209"/>
      <c r="Z4" s="209"/>
      <c r="AA4" s="209"/>
      <c r="AB4" s="209"/>
      <c r="AC4" s="209"/>
      <c r="AD4" s="209"/>
      <c r="AE4" s="209"/>
      <c r="AF4" s="209"/>
      <c r="AG4" s="209"/>
      <c r="AH4" s="209"/>
      <c r="AI4" s="209"/>
      <c r="AJ4" s="209"/>
      <c r="AK4" s="209"/>
      <c r="AL4" s="209"/>
      <c r="AM4" s="209"/>
      <c r="AN4" s="209"/>
      <c r="AO4" s="209"/>
      <c r="AP4" s="209"/>
      <c r="AQ4" s="209"/>
      <c r="AR4" s="209"/>
      <c r="AS4" s="209"/>
      <c r="AT4" s="209"/>
      <c r="AU4" s="209"/>
      <c r="AV4" s="209"/>
      <c r="AW4" s="209"/>
      <c r="AX4" s="209"/>
      <c r="AY4" s="209"/>
      <c r="AZ4" s="209"/>
      <c r="BA4" s="209"/>
      <c r="BB4" s="209"/>
      <c r="BC4" s="209"/>
      <c r="BD4" s="209"/>
      <c r="BE4" s="209"/>
      <c r="BF4" s="209"/>
      <c r="BG4" s="209"/>
      <c r="BH4" s="209"/>
      <c r="BI4" s="209"/>
      <c r="BJ4" s="209"/>
      <c r="BK4" s="209"/>
      <c r="BL4" s="209"/>
      <c r="BM4" s="209"/>
      <c r="BN4" s="209"/>
      <c r="BO4" s="209"/>
      <c r="BP4" s="209"/>
      <c r="BQ4" s="209"/>
      <c r="BR4" s="209"/>
      <c r="BS4" s="209"/>
      <c r="BT4" s="209"/>
      <c r="BU4" s="209"/>
      <c r="BV4" s="209"/>
      <c r="BW4" s="209"/>
      <c r="BX4" s="209"/>
      <c r="BY4" s="209"/>
      <c r="BZ4" s="209"/>
      <c r="CA4" s="209"/>
      <c r="CB4" s="209"/>
      <c r="CC4" s="209"/>
      <c r="CD4" s="209"/>
      <c r="CE4" s="209"/>
      <c r="CF4" s="209"/>
      <c r="CG4" s="209"/>
      <c r="CH4" s="209"/>
      <c r="CI4" s="209"/>
      <c r="CJ4" s="209"/>
      <c r="CK4" s="209"/>
      <c r="CL4" s="209"/>
      <c r="CM4" s="209"/>
      <c r="CN4" s="209"/>
      <c r="CO4" s="209"/>
      <c r="CP4" s="209"/>
      <c r="CQ4" s="209"/>
      <c r="CR4" s="209"/>
      <c r="CS4" s="209"/>
      <c r="CT4" s="209"/>
      <c r="CU4" s="209"/>
      <c r="CV4" s="209"/>
      <c r="CW4" s="209"/>
      <c r="CX4" s="209"/>
      <c r="CY4" s="209"/>
      <c r="CZ4" s="209"/>
      <c r="DA4" s="209"/>
      <c r="DB4" s="209"/>
      <c r="DC4" s="209"/>
      <c r="DD4" s="209"/>
      <c r="DE4" s="209"/>
      <c r="DF4" s="209"/>
      <c r="DG4" s="209"/>
      <c r="DH4" s="209"/>
      <c r="DI4" s="209"/>
      <c r="DJ4" s="209"/>
      <c r="DK4" s="209"/>
      <c r="DL4" s="209"/>
      <c r="DM4" s="209"/>
      <c r="DN4" s="209"/>
      <c r="DO4" s="209"/>
      <c r="DP4" s="209"/>
      <c r="DQ4" s="209"/>
      <c r="DR4" s="209"/>
      <c r="DS4" s="209"/>
      <c r="DT4" s="209"/>
      <c r="DU4" s="209"/>
      <c r="DV4" s="209"/>
      <c r="DW4" s="209"/>
      <c r="DX4" s="209"/>
      <c r="DY4" s="209"/>
      <c r="DZ4" s="209"/>
      <c r="EA4" s="209"/>
      <c r="EB4" s="209"/>
      <c r="EC4" s="209"/>
      <c r="ED4" s="209"/>
      <c r="EE4" s="209"/>
      <c r="EF4" s="209"/>
      <c r="EG4" s="209"/>
      <c r="EH4" s="209"/>
      <c r="EI4" s="209"/>
      <c r="EJ4" s="209"/>
      <c r="EK4" s="209"/>
      <c r="EL4" s="209"/>
      <c r="EM4" s="209"/>
      <c r="EN4" s="209"/>
      <c r="EO4" s="209"/>
      <c r="EP4" s="209"/>
      <c r="EQ4" s="209"/>
      <c r="ER4" s="209"/>
      <c r="ES4" s="209"/>
      <c r="ET4" s="209"/>
      <c r="EU4" s="209"/>
      <c r="EV4" s="209"/>
      <c r="EW4" s="209"/>
      <c r="EX4" s="209"/>
      <c r="EY4" s="209"/>
      <c r="EZ4" s="209"/>
      <c r="FA4" s="209"/>
      <c r="FB4" s="209"/>
      <c r="FC4" s="209"/>
      <c r="FD4" s="209"/>
      <c r="FE4" s="209"/>
      <c r="FF4" s="209"/>
      <c r="FG4" s="209"/>
      <c r="FH4" s="209"/>
      <c r="FI4" s="209"/>
      <c r="FJ4" s="209"/>
      <c r="FK4" s="209"/>
      <c r="FL4" s="209"/>
      <c r="FM4" s="209"/>
      <c r="FN4" s="209"/>
      <c r="FO4" s="209"/>
      <c r="FP4" s="209"/>
      <c r="FQ4" s="209"/>
      <c r="FR4" s="209"/>
      <c r="FS4" s="209"/>
      <c r="FT4" s="209"/>
      <c r="FU4" s="209"/>
      <c r="FV4" s="209"/>
      <c r="FW4" s="209"/>
      <c r="FX4" s="209"/>
      <c r="FY4" s="209"/>
      <c r="FZ4" s="209"/>
      <c r="GA4" s="209"/>
      <c r="GB4" s="209"/>
      <c r="GC4" s="209"/>
      <c r="GD4" s="209"/>
      <c r="GE4" s="209"/>
      <c r="GF4" s="209"/>
      <c r="GG4" s="209"/>
      <c r="GH4" s="209"/>
      <c r="GI4" s="209"/>
      <c r="GJ4" s="209"/>
      <c r="GK4" s="209"/>
      <c r="GL4" s="209"/>
      <c r="GM4" s="209"/>
      <c r="GN4" s="209"/>
      <c r="GO4" s="209"/>
      <c r="GP4" s="209"/>
      <c r="GQ4" s="209"/>
      <c r="GR4" s="209"/>
      <c r="GS4" s="209"/>
      <c r="GT4" s="209"/>
      <c r="GU4" s="209"/>
      <c r="GV4" s="209"/>
      <c r="GW4" s="209"/>
      <c r="GX4" s="209"/>
      <c r="GY4" s="209"/>
      <c r="GZ4" s="209"/>
      <c r="HA4" s="209"/>
      <c r="HB4" s="209"/>
      <c r="HC4" s="209"/>
      <c r="HD4" s="209"/>
      <c r="HE4" s="209"/>
      <c r="HF4" s="209"/>
      <c r="HG4" s="209"/>
      <c r="HH4" s="209"/>
      <c r="HI4" s="209"/>
      <c r="HJ4" s="209"/>
      <c r="HK4" s="209"/>
      <c r="HL4" s="209"/>
      <c r="HM4" s="209"/>
      <c r="HN4" s="209"/>
      <c r="HO4" s="209"/>
      <c r="HP4" s="209"/>
      <c r="HQ4" s="209"/>
      <c r="HR4" s="209"/>
      <c r="HS4" s="209"/>
      <c r="HT4" s="209"/>
      <c r="HU4" s="209"/>
      <c r="HV4" s="209"/>
      <c r="HW4" s="209"/>
      <c r="HX4" s="209"/>
      <c r="HY4" s="209"/>
      <c r="HZ4" s="209"/>
      <c r="IA4" s="209"/>
      <c r="IB4" s="209"/>
      <c r="IC4" s="209"/>
      <c r="ID4" s="209"/>
      <c r="IE4" s="209"/>
      <c r="IF4" s="209"/>
      <c r="IG4" s="209"/>
      <c r="IH4" s="209"/>
      <c r="II4" s="209"/>
      <c r="IJ4" s="209"/>
      <c r="IK4" s="209"/>
      <c r="IL4" s="209"/>
      <c r="IM4" s="209"/>
      <c r="IN4" s="209"/>
      <c r="IO4" s="209"/>
      <c r="IP4" s="209"/>
      <c r="IQ4" s="209"/>
      <c r="IR4" s="209"/>
      <c r="IS4" s="209"/>
      <c r="IT4" s="209"/>
      <c r="IU4" s="209"/>
      <c r="IV4" s="209"/>
      <c r="IW4" s="209"/>
    </row>
    <row r="5" spans="1:257" s="7" customFormat="1" ht="17.25" customHeight="1" x14ac:dyDescent="0.2">
      <c r="A5" s="209"/>
      <c r="B5" s="1056" t="str">
        <f>'9TiempoEspera'!B5:P5</f>
        <v>Situación a 31 de diciembre de 2022</v>
      </c>
      <c r="C5" s="1056"/>
      <c r="D5" s="1056"/>
      <c r="E5" s="1056"/>
      <c r="F5" s="1056"/>
      <c r="G5" s="1056"/>
      <c r="H5" s="1056"/>
      <c r="I5" s="91"/>
      <c r="J5" s="91"/>
      <c r="K5" s="91"/>
      <c r="L5" s="91"/>
      <c r="M5" s="91"/>
      <c r="N5" s="91"/>
      <c r="O5" s="91"/>
      <c r="P5" s="91"/>
      <c r="Q5" s="91"/>
      <c r="R5" s="209"/>
      <c r="S5" s="209"/>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c r="CZ5" s="209"/>
      <c r="DA5" s="209"/>
      <c r="DB5" s="209"/>
      <c r="DC5" s="209"/>
      <c r="DD5" s="209"/>
      <c r="DE5" s="209"/>
      <c r="DF5" s="209"/>
      <c r="DG5" s="209"/>
      <c r="DH5" s="209"/>
      <c r="DI5" s="209"/>
      <c r="DJ5" s="209"/>
      <c r="DK5" s="209"/>
      <c r="DL5" s="209"/>
      <c r="DM5" s="209"/>
      <c r="DN5" s="209"/>
      <c r="DO5" s="209"/>
      <c r="DP5" s="209"/>
      <c r="DQ5" s="209"/>
      <c r="DR5" s="209"/>
      <c r="DS5" s="209"/>
      <c r="DT5" s="209"/>
      <c r="DU5" s="209"/>
      <c r="DV5" s="209"/>
      <c r="DW5" s="209"/>
      <c r="DX5" s="209"/>
      <c r="DY5" s="209"/>
      <c r="DZ5" s="209"/>
      <c r="EA5" s="209"/>
      <c r="EB5" s="209"/>
      <c r="EC5" s="209"/>
      <c r="ED5" s="209"/>
      <c r="EE5" s="209"/>
      <c r="EF5" s="209"/>
      <c r="EG5" s="209"/>
      <c r="EH5" s="209"/>
      <c r="EI5" s="209"/>
      <c r="EJ5" s="209"/>
      <c r="EK5" s="209"/>
      <c r="EL5" s="209"/>
      <c r="EM5" s="209"/>
      <c r="EN5" s="209"/>
      <c r="EO5" s="209"/>
      <c r="EP5" s="209"/>
      <c r="EQ5" s="209"/>
      <c r="ER5" s="209"/>
      <c r="ES5" s="209"/>
      <c r="ET5" s="209"/>
      <c r="EU5" s="209"/>
      <c r="EV5" s="209"/>
      <c r="EW5" s="209"/>
      <c r="EX5" s="209"/>
      <c r="EY5" s="209"/>
      <c r="EZ5" s="209"/>
      <c r="FA5" s="209"/>
      <c r="FB5" s="209"/>
      <c r="FC5" s="209"/>
      <c r="FD5" s="209"/>
      <c r="FE5" s="209"/>
      <c r="FF5" s="209"/>
      <c r="FG5" s="209"/>
      <c r="FH5" s="209"/>
      <c r="FI5" s="209"/>
      <c r="FJ5" s="209"/>
      <c r="FK5" s="209"/>
      <c r="FL5" s="209"/>
      <c r="FM5" s="209"/>
      <c r="FN5" s="209"/>
      <c r="FO5" s="209"/>
      <c r="FP5" s="209"/>
      <c r="FQ5" s="209"/>
      <c r="FR5" s="209"/>
      <c r="FS5" s="209"/>
      <c r="FT5" s="209"/>
      <c r="FU5" s="209"/>
      <c r="FV5" s="209"/>
      <c r="FW5" s="209"/>
      <c r="FX5" s="209"/>
      <c r="FY5" s="209"/>
      <c r="FZ5" s="209"/>
      <c r="GA5" s="209"/>
      <c r="GB5" s="209"/>
      <c r="GC5" s="209"/>
      <c r="GD5" s="209"/>
      <c r="GE5" s="209"/>
      <c r="GF5" s="209"/>
      <c r="GG5" s="209"/>
      <c r="GH5" s="209"/>
      <c r="GI5" s="209"/>
      <c r="GJ5" s="209"/>
      <c r="GK5" s="209"/>
      <c r="GL5" s="209"/>
      <c r="GM5" s="209"/>
      <c r="GN5" s="209"/>
      <c r="GO5" s="209"/>
      <c r="GP5" s="209"/>
      <c r="GQ5" s="209"/>
      <c r="GR5" s="209"/>
      <c r="GS5" s="209"/>
      <c r="GT5" s="209"/>
      <c r="GU5" s="209"/>
      <c r="GV5" s="209"/>
      <c r="GW5" s="209"/>
      <c r="GX5" s="209"/>
      <c r="GY5" s="209"/>
      <c r="GZ5" s="209"/>
      <c r="HA5" s="209"/>
      <c r="HB5" s="209"/>
      <c r="HC5" s="209"/>
      <c r="HD5" s="209"/>
      <c r="HE5" s="209"/>
      <c r="HF5" s="209"/>
      <c r="HG5" s="209"/>
      <c r="HH5" s="209"/>
      <c r="HI5" s="209"/>
      <c r="HJ5" s="209"/>
      <c r="HK5" s="209"/>
      <c r="HL5" s="209"/>
      <c r="HM5" s="209"/>
      <c r="HN5" s="209"/>
      <c r="HO5" s="209"/>
      <c r="HP5" s="209"/>
      <c r="HQ5" s="209"/>
      <c r="HR5" s="209"/>
      <c r="HS5" s="209"/>
      <c r="HT5" s="209"/>
      <c r="HU5" s="209"/>
      <c r="HV5" s="209"/>
      <c r="HW5" s="209"/>
      <c r="HX5" s="209"/>
      <c r="HY5" s="209"/>
      <c r="HZ5" s="209"/>
      <c r="IA5" s="209"/>
      <c r="IB5" s="209"/>
      <c r="IC5" s="209"/>
      <c r="ID5" s="209"/>
      <c r="IE5" s="209"/>
      <c r="IF5" s="209"/>
      <c r="IG5" s="209"/>
      <c r="IH5" s="209"/>
      <c r="II5" s="209"/>
      <c r="IJ5" s="209"/>
      <c r="IK5" s="209"/>
      <c r="IL5" s="209"/>
      <c r="IM5" s="209"/>
      <c r="IN5" s="209"/>
      <c r="IO5" s="209"/>
      <c r="IP5" s="209"/>
      <c r="IQ5" s="209"/>
      <c r="IR5" s="209"/>
      <c r="IS5" s="209"/>
      <c r="IT5" s="209"/>
      <c r="IU5" s="209"/>
      <c r="IV5" s="209"/>
      <c r="IW5" s="209"/>
    </row>
    <row r="6" spans="1:257" s="7" customFormat="1" ht="6.95" customHeight="1" x14ac:dyDescent="0.2">
      <c r="A6" s="209"/>
      <c r="B6" s="209"/>
      <c r="C6" s="209"/>
      <c r="D6" s="209"/>
      <c r="E6" s="209"/>
      <c r="F6" s="209"/>
      <c r="G6" s="209"/>
      <c r="H6" s="209"/>
      <c r="I6" s="209"/>
      <c r="J6" s="268"/>
      <c r="K6" s="268"/>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09"/>
      <c r="AT6" s="209"/>
      <c r="AU6" s="209"/>
      <c r="AV6" s="209"/>
      <c r="AW6" s="209"/>
      <c r="AX6" s="209"/>
      <c r="AY6" s="209"/>
      <c r="AZ6" s="209"/>
      <c r="BA6" s="209"/>
      <c r="BB6" s="209"/>
      <c r="BC6" s="209"/>
      <c r="BD6" s="209"/>
      <c r="BE6" s="209"/>
      <c r="BF6" s="209"/>
      <c r="BG6" s="209"/>
      <c r="BH6" s="209"/>
      <c r="BI6" s="209"/>
      <c r="BJ6" s="209"/>
      <c r="BK6" s="209"/>
      <c r="BL6" s="209"/>
      <c r="BM6" s="209"/>
      <c r="BN6" s="209"/>
      <c r="BO6" s="209"/>
      <c r="BP6" s="209"/>
      <c r="BQ6" s="209"/>
      <c r="BR6" s="209"/>
      <c r="BS6" s="209"/>
      <c r="BT6" s="209"/>
      <c r="BU6" s="209"/>
      <c r="BV6" s="209"/>
      <c r="BW6" s="209"/>
      <c r="BX6" s="209"/>
      <c r="BY6" s="209"/>
      <c r="BZ6" s="209"/>
      <c r="CA6" s="209"/>
      <c r="CB6" s="209"/>
      <c r="CC6" s="209"/>
      <c r="CD6" s="209"/>
      <c r="CE6" s="209"/>
      <c r="CF6" s="209"/>
      <c r="CG6" s="209"/>
      <c r="CH6" s="209"/>
      <c r="CI6" s="209"/>
      <c r="CJ6" s="209"/>
      <c r="CK6" s="209"/>
      <c r="CL6" s="209"/>
      <c r="CM6" s="209"/>
      <c r="CN6" s="209"/>
      <c r="CO6" s="209"/>
      <c r="CP6" s="209"/>
      <c r="CQ6" s="209"/>
      <c r="CR6" s="209"/>
      <c r="CS6" s="209"/>
      <c r="CT6" s="209"/>
      <c r="CU6" s="209"/>
      <c r="CV6" s="209"/>
      <c r="CW6" s="209"/>
      <c r="CX6" s="209"/>
      <c r="CY6" s="209"/>
      <c r="CZ6" s="209"/>
      <c r="DA6" s="209"/>
      <c r="DB6" s="209"/>
      <c r="DC6" s="209"/>
      <c r="DD6" s="209"/>
      <c r="DE6" s="209"/>
      <c r="DF6" s="209"/>
      <c r="DG6" s="209"/>
      <c r="DH6" s="209"/>
      <c r="DI6" s="209"/>
      <c r="DJ6" s="209"/>
      <c r="DK6" s="209"/>
      <c r="DL6" s="209"/>
      <c r="DM6" s="209"/>
      <c r="DN6" s="209"/>
      <c r="DO6" s="209"/>
      <c r="DP6" s="209"/>
      <c r="DQ6" s="209"/>
      <c r="DR6" s="209"/>
      <c r="DS6" s="209"/>
      <c r="DT6" s="209"/>
      <c r="DU6" s="209"/>
      <c r="DV6" s="209"/>
      <c r="DW6" s="209"/>
      <c r="DX6" s="209"/>
      <c r="DY6" s="209"/>
      <c r="DZ6" s="209"/>
      <c r="EA6" s="209"/>
      <c r="EB6" s="209"/>
      <c r="EC6" s="209"/>
      <c r="ED6" s="209"/>
      <c r="EE6" s="209"/>
      <c r="EF6" s="209"/>
      <c r="EG6" s="209"/>
      <c r="EH6" s="209"/>
      <c r="EI6" s="209"/>
      <c r="EJ6" s="209"/>
      <c r="EK6" s="209"/>
      <c r="EL6" s="209"/>
      <c r="EM6" s="209"/>
      <c r="EN6" s="209"/>
      <c r="EO6" s="209"/>
      <c r="EP6" s="209"/>
      <c r="EQ6" s="209"/>
      <c r="ER6" s="209"/>
      <c r="ES6" s="209"/>
      <c r="ET6" s="209"/>
      <c r="EU6" s="209"/>
      <c r="EV6" s="209"/>
      <c r="EW6" s="209"/>
      <c r="EX6" s="209"/>
      <c r="EY6" s="209"/>
      <c r="EZ6" s="209"/>
      <c r="FA6" s="209"/>
      <c r="FB6" s="209"/>
      <c r="FC6" s="209"/>
      <c r="FD6" s="209"/>
      <c r="FE6" s="209"/>
      <c r="FF6" s="209"/>
      <c r="FG6" s="209"/>
      <c r="FH6" s="209"/>
      <c r="FI6" s="209"/>
      <c r="FJ6" s="209"/>
      <c r="FK6" s="209"/>
      <c r="FL6" s="209"/>
      <c r="FM6" s="209"/>
      <c r="FN6" s="209"/>
      <c r="FO6" s="209"/>
      <c r="FP6" s="209"/>
      <c r="FQ6" s="209"/>
      <c r="FR6" s="209"/>
      <c r="FS6" s="209"/>
      <c r="FT6" s="209"/>
      <c r="FU6" s="209"/>
      <c r="FV6" s="209"/>
      <c r="FW6" s="209"/>
      <c r="FX6" s="209"/>
      <c r="FY6" s="209"/>
      <c r="FZ6" s="209"/>
      <c r="GA6" s="209"/>
      <c r="GB6" s="209"/>
      <c r="GC6" s="209"/>
      <c r="GD6" s="209"/>
      <c r="GE6" s="209"/>
      <c r="GF6" s="209"/>
      <c r="GG6" s="209"/>
      <c r="GH6" s="209"/>
      <c r="GI6" s="209"/>
      <c r="GJ6" s="209"/>
      <c r="GK6" s="209"/>
      <c r="GL6" s="209"/>
      <c r="GM6" s="209"/>
      <c r="GN6" s="209"/>
      <c r="GO6" s="209"/>
      <c r="GP6" s="209"/>
      <c r="GQ6" s="209"/>
      <c r="GR6" s="209"/>
      <c r="GS6" s="209"/>
      <c r="GT6" s="209"/>
      <c r="GU6" s="209"/>
      <c r="GV6" s="209"/>
      <c r="GW6" s="209"/>
      <c r="GX6" s="209"/>
      <c r="GY6" s="209"/>
      <c r="GZ6" s="209"/>
      <c r="HA6" s="209"/>
      <c r="HB6" s="209"/>
      <c r="HC6" s="209"/>
      <c r="HD6" s="209"/>
      <c r="HE6" s="209"/>
      <c r="HF6" s="209"/>
      <c r="HG6" s="209"/>
      <c r="HH6" s="209"/>
      <c r="HI6" s="209"/>
      <c r="HJ6" s="209"/>
      <c r="HK6" s="209"/>
      <c r="HL6" s="209"/>
      <c r="HM6" s="209"/>
      <c r="HN6" s="209"/>
      <c r="HO6" s="209"/>
      <c r="HP6" s="209"/>
      <c r="HQ6" s="209"/>
      <c r="HR6" s="209"/>
      <c r="HS6" s="209"/>
      <c r="HT6" s="209"/>
      <c r="HU6" s="209"/>
      <c r="HV6" s="209"/>
      <c r="HW6" s="209"/>
      <c r="HX6" s="209"/>
      <c r="HY6" s="209"/>
      <c r="HZ6" s="209"/>
      <c r="IA6" s="209"/>
      <c r="IB6" s="209"/>
      <c r="IC6" s="209"/>
      <c r="ID6" s="209"/>
      <c r="IE6" s="209"/>
      <c r="IF6" s="209"/>
      <c r="IG6" s="209"/>
      <c r="IH6" s="209"/>
      <c r="II6" s="209"/>
      <c r="IJ6" s="209"/>
      <c r="IK6" s="209"/>
      <c r="IL6" s="209"/>
      <c r="IM6" s="209"/>
      <c r="IN6" s="209"/>
      <c r="IO6" s="209"/>
      <c r="IP6" s="209"/>
      <c r="IQ6" s="209"/>
      <c r="IR6" s="209"/>
      <c r="IS6" s="209"/>
      <c r="IT6" s="209"/>
      <c r="IU6" s="209"/>
      <c r="IV6" s="209"/>
      <c r="IW6" s="209"/>
    </row>
    <row r="7" spans="1:257" s="7" customFormat="1" ht="4.5" customHeight="1" x14ac:dyDescent="0.2">
      <c r="A7" s="209"/>
      <c r="B7" s="209"/>
      <c r="C7" s="209"/>
      <c r="D7" s="209"/>
      <c r="E7" s="209"/>
      <c r="F7" s="209"/>
      <c r="G7" s="209"/>
      <c r="H7" s="209"/>
      <c r="I7" s="209"/>
      <c r="J7" s="269"/>
      <c r="K7" s="269"/>
      <c r="L7" s="214"/>
      <c r="M7" s="214"/>
      <c r="N7" s="214"/>
      <c r="O7" s="214"/>
      <c r="P7" s="212"/>
      <c r="Q7" s="212"/>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c r="CZ7" s="209"/>
      <c r="DA7" s="209"/>
      <c r="DB7" s="209"/>
      <c r="DC7" s="209"/>
      <c r="DD7" s="209"/>
      <c r="DE7" s="209"/>
      <c r="DF7" s="209"/>
      <c r="DG7" s="209"/>
      <c r="DH7" s="209"/>
      <c r="DI7" s="209"/>
      <c r="DJ7" s="209"/>
      <c r="DK7" s="209"/>
      <c r="DL7" s="209"/>
      <c r="DM7" s="209"/>
      <c r="DN7" s="209"/>
      <c r="DO7" s="209"/>
      <c r="DP7" s="209"/>
      <c r="DQ7" s="209"/>
      <c r="DR7" s="209"/>
      <c r="DS7" s="209"/>
      <c r="DT7" s="209"/>
      <c r="DU7" s="209"/>
      <c r="DV7" s="209"/>
      <c r="DW7" s="209"/>
      <c r="DX7" s="209"/>
      <c r="DY7" s="209"/>
      <c r="DZ7" s="209"/>
      <c r="EA7" s="209"/>
      <c r="EB7" s="209"/>
      <c r="EC7" s="209"/>
      <c r="ED7" s="209"/>
      <c r="EE7" s="209"/>
      <c r="EF7" s="209"/>
      <c r="EG7" s="209"/>
      <c r="EH7" s="209"/>
      <c r="EI7" s="209"/>
      <c r="EJ7" s="209"/>
      <c r="EK7" s="209"/>
      <c r="EL7" s="209"/>
      <c r="EM7" s="209"/>
      <c r="EN7" s="209"/>
      <c r="EO7" s="209"/>
      <c r="EP7" s="209"/>
      <c r="EQ7" s="209"/>
      <c r="ER7" s="209"/>
      <c r="ES7" s="209"/>
      <c r="ET7" s="209"/>
      <c r="EU7" s="209"/>
      <c r="EV7" s="209"/>
      <c r="EW7" s="209"/>
      <c r="EX7" s="209"/>
      <c r="EY7" s="209"/>
      <c r="EZ7" s="209"/>
      <c r="FA7" s="209"/>
      <c r="FB7" s="209"/>
      <c r="FC7" s="209"/>
      <c r="FD7" s="209"/>
      <c r="FE7" s="209"/>
      <c r="FF7" s="209"/>
      <c r="FG7" s="209"/>
      <c r="FH7" s="209"/>
      <c r="FI7" s="209"/>
      <c r="FJ7" s="209"/>
      <c r="FK7" s="209"/>
      <c r="FL7" s="209"/>
      <c r="FM7" s="209"/>
      <c r="FN7" s="209"/>
      <c r="FO7" s="209"/>
      <c r="FP7" s="209"/>
      <c r="FQ7" s="209"/>
      <c r="FR7" s="209"/>
      <c r="FS7" s="209"/>
      <c r="FT7" s="209"/>
      <c r="FU7" s="209"/>
      <c r="FV7" s="209"/>
      <c r="FW7" s="209"/>
      <c r="FX7" s="209"/>
      <c r="FY7" s="209"/>
      <c r="FZ7" s="209"/>
      <c r="GA7" s="209"/>
      <c r="GB7" s="209"/>
      <c r="GC7" s="209"/>
      <c r="GD7" s="209"/>
      <c r="GE7" s="209"/>
      <c r="GF7" s="209"/>
      <c r="GG7" s="209"/>
      <c r="GH7" s="209"/>
      <c r="GI7" s="209"/>
      <c r="GJ7" s="209"/>
      <c r="GK7" s="209"/>
      <c r="GL7" s="209"/>
      <c r="GM7" s="209"/>
      <c r="GN7" s="209"/>
      <c r="GO7" s="209"/>
      <c r="GP7" s="209"/>
      <c r="GQ7" s="209"/>
      <c r="GR7" s="209"/>
      <c r="GS7" s="209"/>
      <c r="GT7" s="209"/>
      <c r="GU7" s="209"/>
      <c r="GV7" s="209"/>
      <c r="GW7" s="209"/>
      <c r="GX7" s="209"/>
      <c r="GY7" s="209"/>
      <c r="GZ7" s="209"/>
      <c r="HA7" s="209"/>
      <c r="HB7" s="209"/>
      <c r="HC7" s="209"/>
      <c r="HD7" s="209"/>
      <c r="HE7" s="209"/>
      <c r="HF7" s="209"/>
      <c r="HG7" s="209"/>
      <c r="HH7" s="209"/>
      <c r="HI7" s="209"/>
      <c r="HJ7" s="209"/>
      <c r="HK7" s="209"/>
      <c r="HL7" s="209"/>
      <c r="HM7" s="209"/>
      <c r="HN7" s="209"/>
      <c r="HO7" s="209"/>
      <c r="HP7" s="209"/>
      <c r="HQ7" s="209"/>
      <c r="HR7" s="209"/>
      <c r="HS7" s="209"/>
      <c r="HT7" s="209"/>
      <c r="HU7" s="209"/>
      <c r="HV7" s="209"/>
      <c r="HW7" s="209"/>
      <c r="HX7" s="209"/>
      <c r="HY7" s="209"/>
      <c r="HZ7" s="209"/>
      <c r="IA7" s="209"/>
      <c r="IB7" s="209"/>
      <c r="IC7" s="209"/>
      <c r="ID7" s="209"/>
      <c r="IE7" s="209"/>
      <c r="IF7" s="209"/>
      <c r="IG7" s="209"/>
      <c r="IH7" s="209"/>
      <c r="II7" s="209"/>
      <c r="IJ7" s="209"/>
      <c r="IK7" s="209"/>
      <c r="IL7" s="209"/>
      <c r="IM7" s="209"/>
      <c r="IN7" s="209"/>
      <c r="IO7" s="209"/>
      <c r="IP7" s="209"/>
      <c r="IQ7" s="209"/>
      <c r="IR7" s="209"/>
      <c r="IS7" s="209"/>
      <c r="IT7" s="209"/>
      <c r="IU7" s="209"/>
      <c r="IV7" s="209"/>
      <c r="IW7" s="209"/>
    </row>
    <row r="8" spans="1:257" s="7" customFormat="1" ht="27" customHeight="1" x14ac:dyDescent="0.2">
      <c r="A8" s="209"/>
      <c r="B8" s="1199" t="str">
        <f>'9TiempoEspera'!B8:J8</f>
        <v>Tiempo de resolución calculado sobre las Resoluciones realizadas entre el 1 de enero de 2022 y el 31 de diciembre de 2022</v>
      </c>
      <c r="C8" s="1202"/>
      <c r="D8" s="1202"/>
      <c r="E8" s="1202"/>
      <c r="F8" s="1202"/>
      <c r="G8" s="1202"/>
      <c r="H8" s="1203"/>
      <c r="I8" s="214"/>
      <c r="J8" s="212"/>
      <c r="K8" s="212"/>
      <c r="L8" s="209"/>
      <c r="M8" s="209"/>
      <c r="N8" s="209"/>
      <c r="O8" s="209"/>
      <c r="P8" s="209"/>
      <c r="Q8" s="209"/>
      <c r="R8" s="209"/>
      <c r="S8" s="209"/>
      <c r="T8" s="209"/>
      <c r="U8" s="209"/>
      <c r="V8" s="209"/>
      <c r="W8" s="209"/>
      <c r="X8" s="209"/>
      <c r="Y8" s="209"/>
      <c r="Z8" s="209"/>
      <c r="AA8" s="209"/>
      <c r="AB8" s="209"/>
      <c r="AC8" s="209"/>
      <c r="AD8" s="209"/>
      <c r="AE8" s="209"/>
      <c r="AF8" s="209"/>
      <c r="AG8" s="209"/>
      <c r="AH8" s="209"/>
      <c r="AI8" s="209"/>
      <c r="AJ8" s="209"/>
      <c r="AK8" s="209"/>
      <c r="AL8" s="209"/>
      <c r="AM8" s="209"/>
      <c r="AN8" s="209"/>
      <c r="AO8" s="209"/>
      <c r="AP8" s="209"/>
      <c r="AQ8" s="209"/>
      <c r="AR8" s="209"/>
      <c r="AS8" s="209"/>
      <c r="AT8" s="209"/>
      <c r="AU8" s="209"/>
      <c r="AV8" s="209"/>
      <c r="AW8" s="209"/>
      <c r="AX8" s="209"/>
      <c r="AY8" s="209"/>
      <c r="AZ8" s="209"/>
      <c r="BA8" s="209"/>
      <c r="BB8" s="209"/>
      <c r="BC8" s="209"/>
      <c r="BD8" s="209"/>
      <c r="BE8" s="209"/>
      <c r="BF8" s="209"/>
      <c r="BG8" s="209"/>
      <c r="BH8" s="209"/>
      <c r="BI8" s="209"/>
      <c r="BJ8" s="209"/>
      <c r="BK8" s="209"/>
      <c r="BL8" s="209"/>
      <c r="BM8" s="209"/>
      <c r="BN8" s="209"/>
      <c r="BO8" s="209"/>
      <c r="BP8" s="209"/>
      <c r="BQ8" s="209"/>
      <c r="BR8" s="209"/>
      <c r="BS8" s="209"/>
      <c r="BT8" s="209"/>
      <c r="BU8" s="209"/>
      <c r="BV8" s="209"/>
      <c r="BW8" s="209"/>
      <c r="BX8" s="209"/>
      <c r="BY8" s="209"/>
      <c r="BZ8" s="209"/>
      <c r="CA8" s="209"/>
      <c r="CB8" s="209"/>
      <c r="CC8" s="209"/>
      <c r="CD8" s="209"/>
      <c r="CE8" s="209"/>
      <c r="CF8" s="209"/>
      <c r="CG8" s="209"/>
      <c r="CH8" s="209"/>
      <c r="CI8" s="209"/>
      <c r="CJ8" s="209"/>
      <c r="CK8" s="209"/>
      <c r="CL8" s="209"/>
      <c r="CM8" s="209"/>
      <c r="CN8" s="209"/>
      <c r="CO8" s="209"/>
      <c r="CP8" s="209"/>
      <c r="CQ8" s="209"/>
      <c r="CR8" s="209"/>
      <c r="CS8" s="209"/>
      <c r="CT8" s="209"/>
      <c r="CU8" s="209"/>
      <c r="CV8" s="209"/>
      <c r="CW8" s="209"/>
      <c r="CX8" s="209"/>
      <c r="CY8" s="209"/>
      <c r="CZ8" s="209"/>
      <c r="DA8" s="209"/>
      <c r="DB8" s="209"/>
      <c r="DC8" s="209"/>
      <c r="DD8" s="209"/>
      <c r="DE8" s="209"/>
      <c r="DF8" s="209"/>
      <c r="DG8" s="209"/>
      <c r="DH8" s="209"/>
      <c r="DI8" s="209"/>
      <c r="DJ8" s="209"/>
      <c r="DK8" s="209"/>
      <c r="DL8" s="209"/>
      <c r="DM8" s="209"/>
      <c r="DN8" s="209"/>
      <c r="DO8" s="209"/>
      <c r="DP8" s="209"/>
      <c r="DQ8" s="209"/>
      <c r="DR8" s="209"/>
      <c r="DS8" s="209"/>
      <c r="DT8" s="209"/>
      <c r="DU8" s="209"/>
      <c r="DV8" s="209"/>
      <c r="DW8" s="209"/>
      <c r="DX8" s="209"/>
      <c r="DY8" s="209"/>
      <c r="DZ8" s="209"/>
      <c r="EA8" s="209"/>
      <c r="EB8" s="209"/>
      <c r="EC8" s="209"/>
      <c r="ED8" s="209"/>
      <c r="EE8" s="209"/>
      <c r="EF8" s="209"/>
      <c r="EG8" s="209"/>
      <c r="EH8" s="209"/>
      <c r="EI8" s="209"/>
      <c r="EJ8" s="209"/>
      <c r="EK8" s="209"/>
      <c r="EL8" s="209"/>
      <c r="EM8" s="209"/>
      <c r="EN8" s="209"/>
      <c r="EO8" s="209"/>
      <c r="EP8" s="209"/>
      <c r="EQ8" s="209"/>
      <c r="ER8" s="209"/>
      <c r="ES8" s="209"/>
      <c r="ET8" s="209"/>
      <c r="EU8" s="209"/>
      <c r="EV8" s="209"/>
      <c r="EW8" s="209"/>
      <c r="EX8" s="209"/>
      <c r="EY8" s="209"/>
      <c r="EZ8" s="209"/>
      <c r="FA8" s="209"/>
      <c r="FB8" s="209"/>
      <c r="FC8" s="209"/>
      <c r="FD8" s="209"/>
      <c r="FE8" s="209"/>
      <c r="FF8" s="209"/>
      <c r="FG8" s="209"/>
      <c r="FH8" s="209"/>
      <c r="FI8" s="209"/>
      <c r="FJ8" s="209"/>
      <c r="FK8" s="209"/>
      <c r="FL8" s="209"/>
      <c r="FM8" s="209"/>
      <c r="FN8" s="209"/>
      <c r="FO8" s="209"/>
      <c r="FP8" s="209"/>
      <c r="FQ8" s="209"/>
      <c r="FR8" s="209"/>
      <c r="FS8" s="209"/>
      <c r="FT8" s="209"/>
      <c r="FU8" s="209"/>
      <c r="FV8" s="209"/>
      <c r="FW8" s="209"/>
      <c r="FX8" s="209"/>
      <c r="FY8" s="209"/>
      <c r="FZ8" s="209"/>
      <c r="GA8" s="209"/>
      <c r="GB8" s="209"/>
      <c r="GC8" s="209"/>
      <c r="GD8" s="209"/>
      <c r="GE8" s="209"/>
      <c r="GF8" s="209"/>
      <c r="GG8" s="209"/>
      <c r="GH8" s="209"/>
      <c r="GI8" s="209"/>
      <c r="GJ8" s="209"/>
      <c r="GK8" s="209"/>
      <c r="GL8" s="209"/>
      <c r="GM8" s="209"/>
      <c r="GN8" s="209"/>
      <c r="GO8" s="209"/>
      <c r="GP8" s="209"/>
      <c r="GQ8" s="209"/>
      <c r="GR8" s="209"/>
      <c r="GS8" s="209"/>
      <c r="GT8" s="209"/>
      <c r="GU8" s="209"/>
      <c r="GV8" s="209"/>
      <c r="GW8" s="209"/>
      <c r="GX8" s="209"/>
      <c r="GY8" s="209"/>
      <c r="GZ8" s="209"/>
      <c r="HA8" s="209"/>
      <c r="HB8" s="209"/>
      <c r="HC8" s="209"/>
      <c r="HD8" s="209"/>
      <c r="HE8" s="209"/>
      <c r="HF8" s="209"/>
      <c r="HG8" s="209"/>
      <c r="HH8" s="209"/>
      <c r="HI8" s="209"/>
      <c r="HJ8" s="209"/>
      <c r="HK8" s="209"/>
      <c r="HL8" s="209"/>
      <c r="HM8" s="209"/>
      <c r="HN8" s="209"/>
      <c r="HO8" s="209"/>
      <c r="HP8" s="209"/>
      <c r="HQ8" s="209"/>
      <c r="HR8" s="209"/>
      <c r="HS8" s="209"/>
      <c r="HT8" s="209"/>
      <c r="HU8" s="209"/>
      <c r="HV8" s="209"/>
      <c r="HW8" s="209"/>
      <c r="HX8" s="209"/>
      <c r="HY8" s="209"/>
      <c r="HZ8" s="209"/>
      <c r="IA8" s="209"/>
      <c r="IB8" s="209"/>
      <c r="IC8" s="209"/>
      <c r="ID8" s="209"/>
      <c r="IE8" s="209"/>
      <c r="IF8" s="209"/>
      <c r="IG8" s="209"/>
      <c r="IH8" s="209"/>
      <c r="II8" s="209"/>
      <c r="IJ8" s="209"/>
      <c r="IK8" s="209"/>
      <c r="IL8" s="209"/>
      <c r="IM8" s="209"/>
      <c r="IN8" s="209"/>
      <c r="IO8" s="209"/>
      <c r="IP8" s="209"/>
      <c r="IQ8" s="209"/>
    </row>
    <row r="9" spans="1:257" s="7" customFormat="1" ht="16.5" customHeight="1" x14ac:dyDescent="0.2">
      <c r="A9" s="209"/>
      <c r="B9" s="1058" t="s">
        <v>15</v>
      </c>
      <c r="C9" s="1066" t="s">
        <v>472</v>
      </c>
      <c r="D9" s="1064"/>
      <c r="E9" s="1064"/>
      <c r="F9" s="1064"/>
      <c r="G9" s="1064"/>
      <c r="H9" s="1065"/>
      <c r="I9" s="220"/>
      <c r="J9" s="217"/>
      <c r="K9" s="217"/>
      <c r="L9" s="209"/>
      <c r="M9" s="209"/>
      <c r="N9" s="209"/>
      <c r="O9" s="209"/>
      <c r="P9" s="209"/>
      <c r="Q9" s="209"/>
      <c r="R9" s="209"/>
      <c r="S9" s="209"/>
      <c r="T9" s="209"/>
      <c r="U9" s="209"/>
      <c r="V9" s="209"/>
      <c r="W9" s="209"/>
      <c r="X9" s="209"/>
      <c r="Y9" s="209"/>
      <c r="Z9" s="209"/>
      <c r="AA9" s="209"/>
      <c r="AB9" s="209"/>
      <c r="AC9" s="209"/>
      <c r="AD9" s="209"/>
      <c r="AE9" s="209"/>
      <c r="AF9" s="209"/>
      <c r="AG9" s="209"/>
      <c r="AH9" s="209"/>
      <c r="AI9" s="209"/>
      <c r="AJ9" s="209"/>
      <c r="AK9" s="209"/>
      <c r="AL9" s="209"/>
      <c r="AM9" s="209"/>
      <c r="AN9" s="209"/>
      <c r="AO9" s="209"/>
      <c r="AP9" s="209"/>
      <c r="AQ9" s="209"/>
      <c r="AR9" s="209"/>
      <c r="AS9" s="209"/>
      <c r="AT9" s="209"/>
      <c r="AU9" s="209"/>
      <c r="AV9" s="209"/>
      <c r="AW9" s="209"/>
      <c r="AX9" s="209"/>
      <c r="AY9" s="209"/>
      <c r="AZ9" s="209"/>
      <c r="BA9" s="209"/>
      <c r="BB9" s="209"/>
      <c r="BC9" s="209"/>
      <c r="BD9" s="209"/>
      <c r="BE9" s="209"/>
      <c r="BF9" s="209"/>
      <c r="BG9" s="209"/>
      <c r="BH9" s="209"/>
      <c r="BI9" s="209"/>
      <c r="BJ9" s="209"/>
      <c r="BK9" s="209"/>
      <c r="BL9" s="209"/>
      <c r="BM9" s="209"/>
      <c r="BN9" s="209"/>
      <c r="BO9" s="209"/>
      <c r="BP9" s="209"/>
      <c r="BQ9" s="209"/>
      <c r="BR9" s="209"/>
      <c r="BS9" s="209"/>
      <c r="BT9" s="209"/>
      <c r="BU9" s="209"/>
      <c r="BV9" s="209"/>
      <c r="BW9" s="209"/>
      <c r="BX9" s="209"/>
      <c r="BY9" s="209"/>
      <c r="BZ9" s="209"/>
      <c r="CA9" s="209"/>
      <c r="CB9" s="209"/>
      <c r="CC9" s="209"/>
      <c r="CD9" s="209"/>
      <c r="CE9" s="209"/>
      <c r="CF9" s="209"/>
      <c r="CG9" s="209"/>
      <c r="CH9" s="209"/>
      <c r="CI9" s="209"/>
      <c r="CJ9" s="209"/>
      <c r="CK9" s="209"/>
      <c r="CL9" s="209"/>
      <c r="CM9" s="209"/>
      <c r="CN9" s="209"/>
      <c r="CO9" s="209"/>
      <c r="CP9" s="209"/>
      <c r="CQ9" s="209"/>
      <c r="CR9" s="209"/>
      <c r="CS9" s="209"/>
      <c r="CT9" s="209"/>
      <c r="CU9" s="209"/>
      <c r="CV9" s="209"/>
      <c r="CW9" s="209"/>
      <c r="CX9" s="209"/>
      <c r="CY9" s="209"/>
      <c r="CZ9" s="209"/>
      <c r="DA9" s="209"/>
      <c r="DB9" s="209"/>
      <c r="DC9" s="209"/>
      <c r="DD9" s="209"/>
      <c r="DE9" s="209"/>
      <c r="DF9" s="209"/>
      <c r="DG9" s="209"/>
      <c r="DH9" s="209"/>
      <c r="DI9" s="209"/>
      <c r="DJ9" s="209"/>
      <c r="DK9" s="209"/>
      <c r="DL9" s="209"/>
      <c r="DM9" s="209"/>
      <c r="DN9" s="209"/>
      <c r="DO9" s="209"/>
      <c r="DP9" s="209"/>
      <c r="DQ9" s="209"/>
      <c r="DR9" s="209"/>
      <c r="DS9" s="209"/>
      <c r="DT9" s="209"/>
      <c r="DU9" s="209"/>
      <c r="DV9" s="209"/>
      <c r="DW9" s="209"/>
      <c r="DX9" s="209"/>
      <c r="DY9" s="209"/>
      <c r="DZ9" s="209"/>
      <c r="EA9" s="209"/>
      <c r="EB9" s="209"/>
      <c r="EC9" s="209"/>
      <c r="ED9" s="209"/>
      <c r="EE9" s="209"/>
      <c r="EF9" s="209"/>
      <c r="EG9" s="209"/>
      <c r="EH9" s="209"/>
      <c r="EI9" s="209"/>
      <c r="EJ9" s="209"/>
      <c r="EK9" s="209"/>
      <c r="EL9" s="209"/>
      <c r="EM9" s="209"/>
      <c r="EN9" s="209"/>
      <c r="EO9" s="209"/>
      <c r="EP9" s="209"/>
      <c r="EQ9" s="209"/>
      <c r="ER9" s="209"/>
      <c r="ES9" s="209"/>
      <c r="ET9" s="209"/>
      <c r="EU9" s="209"/>
      <c r="EV9" s="209"/>
      <c r="EW9" s="209"/>
      <c r="EX9" s="209"/>
      <c r="EY9" s="209"/>
      <c r="EZ9" s="209"/>
      <c r="FA9" s="209"/>
      <c r="FB9" s="209"/>
      <c r="FC9" s="209"/>
      <c r="FD9" s="209"/>
      <c r="FE9" s="209"/>
      <c r="FF9" s="209"/>
      <c r="FG9" s="209"/>
      <c r="FH9" s="209"/>
      <c r="FI9" s="209"/>
      <c r="FJ9" s="209"/>
      <c r="FK9" s="209"/>
      <c r="FL9" s="209"/>
      <c r="FM9" s="209"/>
      <c r="FN9" s="209"/>
      <c r="FO9" s="209"/>
      <c r="FP9" s="209"/>
      <c r="FQ9" s="209"/>
      <c r="FR9" s="209"/>
      <c r="FS9" s="209"/>
      <c r="FT9" s="209"/>
      <c r="FU9" s="209"/>
      <c r="FV9" s="209"/>
      <c r="FW9" s="209"/>
      <c r="FX9" s="209"/>
      <c r="FY9" s="209"/>
      <c r="FZ9" s="209"/>
      <c r="GA9" s="209"/>
      <c r="GB9" s="209"/>
      <c r="GC9" s="209"/>
      <c r="GD9" s="209"/>
      <c r="GE9" s="209"/>
      <c r="GF9" s="209"/>
      <c r="GG9" s="209"/>
      <c r="GH9" s="209"/>
      <c r="GI9" s="209"/>
      <c r="GJ9" s="209"/>
      <c r="GK9" s="209"/>
      <c r="GL9" s="209"/>
      <c r="GM9" s="209"/>
      <c r="GN9" s="209"/>
      <c r="GO9" s="209"/>
      <c r="GP9" s="209"/>
      <c r="GQ9" s="209"/>
      <c r="GR9" s="209"/>
      <c r="GS9" s="209"/>
      <c r="GT9" s="209"/>
      <c r="GU9" s="209"/>
      <c r="GV9" s="209"/>
      <c r="GW9" s="209"/>
      <c r="GX9" s="209"/>
      <c r="GY9" s="209"/>
      <c r="GZ9" s="209"/>
      <c r="HA9" s="209"/>
      <c r="HB9" s="209"/>
      <c r="HC9" s="209"/>
      <c r="HD9" s="209"/>
      <c r="HE9" s="209"/>
      <c r="HF9" s="209"/>
      <c r="HG9" s="209"/>
      <c r="HH9" s="209"/>
      <c r="HI9" s="209"/>
      <c r="HJ9" s="209"/>
      <c r="HK9" s="209"/>
      <c r="HL9" s="209"/>
      <c r="HM9" s="209"/>
      <c r="HN9" s="209"/>
      <c r="HO9" s="209"/>
      <c r="HP9" s="209"/>
      <c r="HQ9" s="209"/>
      <c r="HR9" s="209"/>
      <c r="HS9" s="209"/>
      <c r="HT9" s="209"/>
      <c r="HU9" s="209"/>
      <c r="HV9" s="209"/>
      <c r="HW9" s="209"/>
      <c r="HX9" s="209"/>
      <c r="HY9" s="209"/>
      <c r="HZ9" s="209"/>
      <c r="IA9" s="209"/>
      <c r="IB9" s="209"/>
      <c r="IC9" s="209"/>
      <c r="ID9" s="209"/>
      <c r="IE9" s="209"/>
      <c r="IF9" s="209"/>
      <c r="IG9" s="209"/>
      <c r="IH9" s="209"/>
      <c r="II9" s="209"/>
      <c r="IJ9" s="209"/>
      <c r="IK9" s="209"/>
      <c r="IL9" s="209"/>
      <c r="IM9" s="209"/>
      <c r="IN9" s="209"/>
      <c r="IO9" s="209"/>
      <c r="IP9" s="209"/>
      <c r="IQ9" s="209"/>
    </row>
    <row r="10" spans="1:257" s="7" customFormat="1" x14ac:dyDescent="0.2">
      <c r="A10" s="209"/>
      <c r="B10" s="1058"/>
      <c r="C10" s="1204"/>
      <c r="D10" s="1205"/>
      <c r="E10" s="1205"/>
      <c r="F10" s="1205"/>
      <c r="G10" s="1205"/>
      <c r="H10" s="1206"/>
      <c r="I10" s="436"/>
      <c r="J10" s="507"/>
      <c r="K10" s="507"/>
      <c r="L10" s="508"/>
      <c r="M10" s="508"/>
      <c r="N10" s="508"/>
      <c r="O10" s="508"/>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09"/>
      <c r="AX10" s="209"/>
      <c r="AY10" s="209"/>
      <c r="AZ10" s="209"/>
      <c r="BA10" s="209"/>
      <c r="BB10" s="209"/>
      <c r="BC10" s="209"/>
      <c r="BD10" s="209"/>
      <c r="BE10" s="209"/>
      <c r="BF10" s="209"/>
      <c r="BG10" s="209"/>
      <c r="BH10" s="209"/>
      <c r="BI10" s="209"/>
      <c r="BJ10" s="209"/>
      <c r="BK10" s="209"/>
      <c r="BL10" s="209"/>
      <c r="BM10" s="209"/>
      <c r="BN10" s="209"/>
      <c r="BO10" s="209"/>
      <c r="BP10" s="209"/>
      <c r="BQ10" s="209"/>
      <c r="BR10" s="209"/>
      <c r="BS10" s="209"/>
      <c r="BT10" s="209"/>
      <c r="BU10" s="209"/>
      <c r="BV10" s="209"/>
      <c r="BW10" s="209"/>
      <c r="BX10" s="209"/>
      <c r="BY10" s="209"/>
      <c r="BZ10" s="209"/>
      <c r="CA10" s="209"/>
      <c r="CB10" s="209"/>
      <c r="CC10" s="209"/>
      <c r="CD10" s="209"/>
      <c r="CE10" s="209"/>
      <c r="CF10" s="209"/>
      <c r="CG10" s="209"/>
      <c r="CH10" s="209"/>
      <c r="CI10" s="209"/>
      <c r="CJ10" s="209"/>
      <c r="CK10" s="209"/>
      <c r="CL10" s="209"/>
      <c r="CM10" s="209"/>
      <c r="CN10" s="209"/>
      <c r="CO10" s="209"/>
      <c r="CP10" s="209"/>
      <c r="CQ10" s="209"/>
      <c r="CR10" s="209"/>
      <c r="CS10" s="209"/>
      <c r="CT10" s="209"/>
      <c r="CU10" s="209"/>
      <c r="CV10" s="209"/>
      <c r="CW10" s="209"/>
      <c r="CX10" s="209"/>
      <c r="CY10" s="209"/>
      <c r="CZ10" s="209"/>
      <c r="DA10" s="209"/>
      <c r="DB10" s="209"/>
      <c r="DC10" s="209"/>
      <c r="DD10" s="209"/>
      <c r="DE10" s="209"/>
      <c r="DF10" s="209"/>
      <c r="DG10" s="209"/>
      <c r="DH10" s="209"/>
      <c r="DI10" s="209"/>
      <c r="DJ10" s="209"/>
      <c r="DK10" s="209"/>
      <c r="DL10" s="209"/>
      <c r="DM10" s="209"/>
      <c r="DN10" s="209"/>
      <c r="DO10" s="209"/>
      <c r="DP10" s="209"/>
      <c r="DQ10" s="209"/>
      <c r="DR10" s="209"/>
      <c r="DS10" s="209"/>
      <c r="DT10" s="209"/>
      <c r="DU10" s="209"/>
      <c r="DV10" s="209"/>
      <c r="DW10" s="209"/>
      <c r="DX10" s="209"/>
      <c r="DY10" s="209"/>
      <c r="DZ10" s="209"/>
      <c r="EA10" s="209"/>
      <c r="EB10" s="209"/>
      <c r="EC10" s="209"/>
      <c r="ED10" s="209"/>
      <c r="EE10" s="209"/>
      <c r="EF10" s="209"/>
      <c r="EG10" s="209"/>
      <c r="EH10" s="209"/>
      <c r="EI10" s="209"/>
      <c r="EJ10" s="209"/>
      <c r="EK10" s="209"/>
      <c r="EL10" s="209"/>
      <c r="EM10" s="209"/>
      <c r="EN10" s="209"/>
      <c r="EO10" s="209"/>
      <c r="EP10" s="209"/>
      <c r="EQ10" s="209"/>
      <c r="ER10" s="209"/>
      <c r="ES10" s="209"/>
      <c r="ET10" s="209"/>
      <c r="EU10" s="209"/>
      <c r="EV10" s="209"/>
      <c r="EW10" s="209"/>
      <c r="EX10" s="209"/>
      <c r="EY10" s="209"/>
      <c r="EZ10" s="209"/>
      <c r="FA10" s="209"/>
      <c r="FB10" s="209"/>
      <c r="FC10" s="209"/>
      <c r="FD10" s="209"/>
      <c r="FE10" s="209"/>
      <c r="FF10" s="209"/>
      <c r="FG10" s="209"/>
      <c r="FH10" s="209"/>
      <c r="FI10" s="209"/>
      <c r="FJ10" s="209"/>
      <c r="FK10" s="209"/>
      <c r="FL10" s="209"/>
      <c r="FM10" s="209"/>
      <c r="FN10" s="209"/>
      <c r="FO10" s="209"/>
      <c r="FP10" s="209"/>
      <c r="FQ10" s="209"/>
      <c r="FR10" s="209"/>
      <c r="FS10" s="209"/>
      <c r="FT10" s="209"/>
      <c r="FU10" s="209"/>
      <c r="FV10" s="209"/>
      <c r="FW10" s="209"/>
      <c r="FX10" s="209"/>
      <c r="FY10" s="209"/>
      <c r="FZ10" s="209"/>
      <c r="GA10" s="209"/>
      <c r="GB10" s="209"/>
      <c r="GC10" s="209"/>
      <c r="GD10" s="209"/>
      <c r="GE10" s="209"/>
      <c r="GF10" s="209"/>
      <c r="GG10" s="209"/>
      <c r="GH10" s="209"/>
      <c r="GI10" s="209"/>
      <c r="GJ10" s="209"/>
      <c r="GK10" s="209"/>
      <c r="GL10" s="209"/>
      <c r="GM10" s="209"/>
      <c r="GN10" s="209"/>
      <c r="GO10" s="209"/>
      <c r="GP10" s="209"/>
      <c r="GQ10" s="209"/>
      <c r="GR10" s="209"/>
      <c r="GS10" s="209"/>
      <c r="GT10" s="209"/>
      <c r="GU10" s="209"/>
      <c r="GV10" s="209"/>
      <c r="GW10" s="209"/>
      <c r="GX10" s="209"/>
      <c r="GY10" s="209"/>
      <c r="GZ10" s="209"/>
      <c r="HA10" s="209"/>
      <c r="HB10" s="209"/>
      <c r="HC10" s="209"/>
      <c r="HD10" s="209"/>
      <c r="HE10" s="209"/>
      <c r="HF10" s="209"/>
      <c r="HG10" s="209"/>
      <c r="HH10" s="209"/>
      <c r="HI10" s="209"/>
      <c r="HJ10" s="209"/>
      <c r="HK10" s="209"/>
      <c r="HL10" s="209"/>
      <c r="HM10" s="209"/>
      <c r="HN10" s="209"/>
      <c r="HO10" s="209"/>
      <c r="HP10" s="209"/>
      <c r="HQ10" s="209"/>
      <c r="HR10" s="209"/>
      <c r="HS10" s="209"/>
      <c r="HT10" s="209"/>
      <c r="HU10" s="209"/>
      <c r="HV10" s="209"/>
      <c r="HW10" s="209"/>
      <c r="HX10" s="209"/>
      <c r="HY10" s="209"/>
      <c r="HZ10" s="209"/>
      <c r="IA10" s="209"/>
      <c r="IB10" s="209"/>
      <c r="IC10" s="209"/>
      <c r="ID10" s="209"/>
      <c r="IE10" s="209"/>
      <c r="IF10" s="209"/>
      <c r="IG10" s="209"/>
      <c r="IH10" s="209"/>
      <c r="II10" s="209"/>
      <c r="IJ10" s="209"/>
      <c r="IK10" s="209"/>
      <c r="IL10" s="209"/>
      <c r="IM10" s="209"/>
      <c r="IN10" s="209"/>
      <c r="IO10" s="209"/>
      <c r="IP10" s="209"/>
      <c r="IQ10" s="209"/>
    </row>
    <row r="11" spans="1:257" s="124" customFormat="1" ht="35.25" customHeight="1" x14ac:dyDescent="0.2">
      <c r="A11" s="271"/>
      <c r="B11" s="1059"/>
      <c r="C11" s="800" t="s">
        <v>497</v>
      </c>
      <c r="D11" s="961" t="s">
        <v>498</v>
      </c>
      <c r="E11" s="961" t="s">
        <v>499</v>
      </c>
      <c r="F11" s="961" t="s">
        <v>500</v>
      </c>
      <c r="G11" s="962" t="s">
        <v>501</v>
      </c>
      <c r="H11" s="800" t="s">
        <v>473</v>
      </c>
      <c r="I11" s="232"/>
      <c r="J11" s="510"/>
      <c r="K11" s="510"/>
      <c r="L11" s="510"/>
      <c r="M11" s="510"/>
      <c r="N11" s="271"/>
      <c r="O11" s="271"/>
      <c r="P11" s="271"/>
      <c r="Q11" s="271"/>
      <c r="R11" s="271"/>
      <c r="S11" s="271"/>
      <c r="T11" s="271"/>
      <c r="U11" s="271"/>
      <c r="V11" s="271"/>
      <c r="W11" s="271"/>
      <c r="X11" s="271"/>
      <c r="Y11" s="271"/>
      <c r="Z11" s="271"/>
      <c r="AA11" s="271"/>
      <c r="AB11" s="271"/>
      <c r="AC11" s="271"/>
      <c r="AD11" s="271"/>
      <c r="AE11" s="271"/>
      <c r="AF11" s="271"/>
      <c r="AG11" s="271"/>
      <c r="AH11" s="271"/>
      <c r="AI11" s="271"/>
      <c r="AJ11" s="271"/>
      <c r="AK11" s="271"/>
      <c r="AL11" s="271"/>
      <c r="AM11" s="271"/>
      <c r="AN11" s="271"/>
      <c r="AO11" s="271"/>
      <c r="AP11" s="271"/>
      <c r="AQ11" s="271"/>
      <c r="AR11" s="271"/>
      <c r="AS11" s="271"/>
      <c r="AT11" s="271"/>
      <c r="AU11" s="271"/>
      <c r="AV11" s="271"/>
      <c r="AW11" s="271"/>
      <c r="AX11" s="271"/>
      <c r="AY11" s="271"/>
      <c r="AZ11" s="271"/>
      <c r="BA11" s="271"/>
      <c r="BB11" s="271"/>
      <c r="BC11" s="271"/>
      <c r="BD11" s="271"/>
      <c r="BE11" s="271"/>
      <c r="BF11" s="271"/>
      <c r="BG11" s="271"/>
      <c r="BH11" s="271"/>
      <c r="BI11" s="271"/>
      <c r="BJ11" s="271"/>
      <c r="BK11" s="271"/>
      <c r="BL11" s="271"/>
      <c r="BM11" s="271"/>
      <c r="BN11" s="271"/>
      <c r="BO11" s="271"/>
      <c r="BP11" s="271"/>
      <c r="BQ11" s="271"/>
      <c r="BR11" s="271"/>
      <c r="BS11" s="271"/>
      <c r="BT11" s="271"/>
      <c r="BU11" s="271"/>
      <c r="BV11" s="271"/>
      <c r="BW11" s="271"/>
      <c r="BX11" s="271"/>
      <c r="BY11" s="271"/>
      <c r="BZ11" s="271"/>
      <c r="CA11" s="271"/>
      <c r="CB11" s="271"/>
      <c r="CC11" s="271"/>
      <c r="CD11" s="271"/>
      <c r="CE11" s="271"/>
      <c r="CF11" s="271"/>
      <c r="CG11" s="271"/>
      <c r="CH11" s="271"/>
      <c r="CI11" s="271"/>
      <c r="CJ11" s="271"/>
      <c r="CK11" s="271"/>
      <c r="CL11" s="271"/>
      <c r="CM11" s="271"/>
      <c r="CN11" s="271"/>
      <c r="CO11" s="271"/>
      <c r="CP11" s="271"/>
      <c r="CQ11" s="271"/>
      <c r="CR11" s="271"/>
      <c r="CS11" s="271"/>
      <c r="CT11" s="271"/>
      <c r="CU11" s="271"/>
      <c r="CV11" s="271"/>
      <c r="CW11" s="271"/>
      <c r="CX11" s="271"/>
      <c r="CY11" s="271"/>
      <c r="CZ11" s="271"/>
      <c r="DA11" s="271"/>
      <c r="DB11" s="271"/>
      <c r="DC11" s="271"/>
      <c r="DD11" s="271"/>
      <c r="DE11" s="271"/>
      <c r="DF11" s="271"/>
      <c r="DG11" s="271"/>
      <c r="DH11" s="271"/>
      <c r="DI11" s="271"/>
      <c r="DJ11" s="271"/>
      <c r="DK11" s="271"/>
      <c r="DL11" s="271"/>
      <c r="DM11" s="271"/>
      <c r="DN11" s="271"/>
      <c r="DO11" s="271"/>
      <c r="DP11" s="271"/>
      <c r="DQ11" s="271"/>
      <c r="DR11" s="271"/>
      <c r="DS11" s="271"/>
      <c r="DT11" s="271"/>
      <c r="DU11" s="271"/>
      <c r="DV11" s="271"/>
      <c r="DW11" s="271"/>
      <c r="DX11" s="271"/>
      <c r="DY11" s="271"/>
      <c r="DZ11" s="271"/>
      <c r="EA11" s="271"/>
      <c r="EB11" s="271"/>
      <c r="EC11" s="271"/>
      <c r="ED11" s="271"/>
      <c r="EE11" s="271"/>
      <c r="EF11" s="271"/>
      <c r="EG11" s="271"/>
      <c r="EH11" s="271"/>
      <c r="EI11" s="271"/>
      <c r="EJ11" s="271"/>
      <c r="EK11" s="271"/>
      <c r="EL11" s="271"/>
      <c r="EM11" s="271"/>
      <c r="EN11" s="271"/>
      <c r="EO11" s="271"/>
      <c r="EP11" s="271"/>
      <c r="EQ11" s="271"/>
      <c r="ER11" s="271"/>
      <c r="ES11" s="271"/>
      <c r="ET11" s="271"/>
      <c r="EU11" s="271"/>
      <c r="EV11" s="271"/>
      <c r="EW11" s="271"/>
      <c r="EX11" s="271"/>
      <c r="EY11" s="271"/>
      <c r="EZ11" s="271"/>
      <c r="FA11" s="271"/>
      <c r="FB11" s="271"/>
      <c r="FC11" s="271"/>
      <c r="FD11" s="271"/>
      <c r="FE11" s="271"/>
      <c r="FF11" s="271"/>
      <c r="FG11" s="271"/>
      <c r="FH11" s="271"/>
      <c r="FI11" s="271"/>
      <c r="FJ11" s="271"/>
      <c r="FK11" s="271"/>
      <c r="FL11" s="271"/>
      <c r="FM11" s="271"/>
      <c r="FN11" s="271"/>
      <c r="FO11" s="271"/>
      <c r="FP11" s="271"/>
      <c r="FQ11" s="271"/>
      <c r="FR11" s="271"/>
      <c r="FS11" s="271"/>
      <c r="FT11" s="271"/>
      <c r="FU11" s="271"/>
      <c r="FV11" s="271"/>
      <c r="FW11" s="271"/>
      <c r="FX11" s="271"/>
      <c r="FY11" s="271"/>
      <c r="FZ11" s="271"/>
      <c r="GA11" s="271"/>
      <c r="GB11" s="271"/>
      <c r="GC11" s="271"/>
      <c r="GD11" s="271"/>
      <c r="GE11" s="271"/>
      <c r="GF11" s="271"/>
      <c r="GG11" s="271"/>
      <c r="GH11" s="271"/>
      <c r="GI11" s="271"/>
      <c r="GJ11" s="271"/>
      <c r="GK11" s="271"/>
      <c r="GL11" s="271"/>
      <c r="GM11" s="271"/>
      <c r="GN11" s="271"/>
      <c r="GO11" s="271"/>
      <c r="GP11" s="271"/>
      <c r="GQ11" s="271"/>
      <c r="GR11" s="271"/>
      <c r="GS11" s="271"/>
      <c r="GT11" s="271"/>
      <c r="GU11" s="271"/>
      <c r="GV11" s="271"/>
      <c r="GW11" s="271"/>
      <c r="GX11" s="271"/>
      <c r="GY11" s="271"/>
      <c r="GZ11" s="271"/>
      <c r="HA11" s="271"/>
      <c r="HB11" s="271"/>
      <c r="HC11" s="271"/>
      <c r="HD11" s="271"/>
      <c r="HE11" s="271"/>
      <c r="HF11" s="271"/>
      <c r="HG11" s="271"/>
      <c r="HH11" s="271"/>
      <c r="HI11" s="271"/>
      <c r="HJ11" s="271"/>
      <c r="HK11" s="271"/>
      <c r="HL11" s="271"/>
      <c r="HM11" s="271"/>
      <c r="HN11" s="271"/>
      <c r="HO11" s="271"/>
      <c r="HP11" s="271"/>
      <c r="HQ11" s="271"/>
      <c r="HR11" s="271"/>
      <c r="HS11" s="271"/>
      <c r="HT11" s="271"/>
      <c r="HU11" s="271"/>
      <c r="HV11" s="271"/>
      <c r="HW11" s="271"/>
      <c r="HX11" s="271"/>
      <c r="HY11" s="271"/>
      <c r="HZ11" s="271"/>
      <c r="IA11" s="271"/>
      <c r="IB11" s="271"/>
      <c r="IC11" s="271"/>
      <c r="ID11" s="271"/>
      <c r="IE11" s="271"/>
      <c r="IF11" s="271"/>
      <c r="IG11" s="271"/>
      <c r="IH11" s="271"/>
      <c r="II11" s="271"/>
      <c r="IJ11" s="271"/>
      <c r="IK11" s="271"/>
      <c r="IL11" s="271"/>
      <c r="IM11" s="271"/>
      <c r="IN11" s="271"/>
      <c r="IO11" s="271"/>
    </row>
    <row r="12" spans="1:257" s="39" customFormat="1" ht="7.5" customHeight="1" x14ac:dyDescent="0.2">
      <c r="A12" s="217"/>
      <c r="B12" s="220"/>
      <c r="C12" s="220"/>
      <c r="D12" s="232"/>
      <c r="E12" s="232"/>
      <c r="F12" s="232"/>
      <c r="G12" s="232"/>
      <c r="H12" s="232"/>
      <c r="I12" s="511"/>
      <c r="J12" s="507"/>
      <c r="K12" s="507"/>
      <c r="L12" s="507"/>
      <c r="M12" s="50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217"/>
      <c r="ER12" s="217"/>
      <c r="ES12" s="217"/>
      <c r="ET12" s="217"/>
      <c r="EU12" s="217"/>
      <c r="EV12" s="217"/>
      <c r="EW12" s="217"/>
      <c r="EX12" s="217"/>
      <c r="EY12" s="217"/>
      <c r="EZ12" s="217"/>
      <c r="FA12" s="217"/>
      <c r="FB12" s="217"/>
      <c r="FC12" s="217"/>
      <c r="FD12" s="217"/>
      <c r="FE12" s="217"/>
      <c r="FF12" s="217"/>
      <c r="FG12" s="217"/>
      <c r="FH12" s="217"/>
      <c r="FI12" s="217"/>
      <c r="FJ12" s="217"/>
      <c r="FK12" s="217"/>
      <c r="FL12" s="217"/>
      <c r="FM12" s="217"/>
      <c r="FN12" s="217"/>
      <c r="FO12" s="217"/>
      <c r="FP12" s="217"/>
      <c r="FQ12" s="217"/>
      <c r="FR12" s="217"/>
      <c r="FS12" s="217"/>
      <c r="FT12" s="217"/>
      <c r="FU12" s="217"/>
      <c r="FV12" s="217"/>
      <c r="FW12" s="217"/>
      <c r="FX12" s="217"/>
      <c r="FY12" s="217"/>
      <c r="FZ12" s="217"/>
      <c r="GA12" s="217"/>
      <c r="GB12" s="217"/>
      <c r="GC12" s="217"/>
      <c r="GD12" s="217"/>
      <c r="GE12" s="217"/>
      <c r="GF12" s="217"/>
      <c r="GG12" s="217"/>
      <c r="GH12" s="217"/>
      <c r="GI12" s="217"/>
      <c r="GJ12" s="217"/>
      <c r="GK12" s="217"/>
      <c r="GL12" s="217"/>
      <c r="GM12" s="217"/>
      <c r="GN12" s="217"/>
      <c r="GO12" s="217"/>
      <c r="GP12" s="217"/>
      <c r="GQ12" s="217"/>
      <c r="GR12" s="217"/>
      <c r="GS12" s="217"/>
      <c r="GT12" s="217"/>
      <c r="GU12" s="217"/>
      <c r="GV12" s="217"/>
      <c r="GW12" s="217"/>
      <c r="GX12" s="217"/>
      <c r="GY12" s="217"/>
      <c r="GZ12" s="217"/>
      <c r="HA12" s="217"/>
      <c r="HB12" s="217"/>
      <c r="HC12" s="217"/>
      <c r="HD12" s="217"/>
      <c r="HE12" s="217"/>
      <c r="HF12" s="217"/>
      <c r="HG12" s="217"/>
      <c r="HH12" s="217"/>
      <c r="HI12" s="217"/>
      <c r="HJ12" s="217"/>
      <c r="HK12" s="217"/>
      <c r="HL12" s="217"/>
      <c r="HM12" s="217"/>
      <c r="HN12" s="217"/>
      <c r="HO12" s="217"/>
      <c r="HP12" s="217"/>
      <c r="HQ12" s="217"/>
      <c r="HR12" s="217"/>
      <c r="HS12" s="217"/>
      <c r="HT12" s="217"/>
      <c r="HU12" s="217"/>
      <c r="HV12" s="217"/>
      <c r="HW12" s="217"/>
      <c r="HX12" s="217"/>
      <c r="HY12" s="217"/>
      <c r="HZ12" s="217"/>
      <c r="IA12" s="217"/>
      <c r="IB12" s="217"/>
      <c r="IC12" s="217"/>
      <c r="ID12" s="217"/>
      <c r="IE12" s="217"/>
      <c r="IF12" s="217"/>
      <c r="IG12" s="217"/>
      <c r="IH12" s="217"/>
      <c r="II12" s="217"/>
      <c r="IJ12" s="217"/>
      <c r="IK12" s="217"/>
      <c r="IL12" s="217"/>
      <c r="IM12" s="217"/>
      <c r="IN12" s="217"/>
      <c r="IO12" s="217"/>
    </row>
    <row r="13" spans="1:257" s="27" customFormat="1" ht="18" customHeight="1" x14ac:dyDescent="0.2">
      <c r="A13" s="223"/>
      <c r="B13" s="226" t="s">
        <v>11</v>
      </c>
      <c r="C13" s="996">
        <f>'9TiempoEspera'!$J13</f>
        <v>543.62</v>
      </c>
      <c r="D13" s="1001">
        <v>582.82083997873474</v>
      </c>
      <c r="E13" s="1001">
        <v>542.52925501100685</v>
      </c>
      <c r="F13" s="1001">
        <v>531.41106806862206</v>
      </c>
      <c r="G13" s="1002">
        <v>523.66571753986329</v>
      </c>
      <c r="H13" s="963"/>
      <c r="I13" s="511"/>
      <c r="J13" s="514"/>
      <c r="K13" s="514"/>
      <c r="L13" s="514"/>
      <c r="M13" s="514"/>
      <c r="N13" s="223"/>
      <c r="O13" s="223"/>
      <c r="P13" s="223"/>
      <c r="Q13" s="223"/>
      <c r="R13" s="223"/>
      <c r="S13" s="223"/>
      <c r="T13" s="223"/>
      <c r="U13" s="223"/>
      <c r="V13" s="223"/>
      <c r="W13" s="223"/>
      <c r="X13" s="223"/>
      <c r="Y13" s="223"/>
      <c r="Z13" s="223"/>
      <c r="AA13" s="223"/>
      <c r="AB13" s="223"/>
      <c r="AC13" s="223"/>
      <c r="AD13" s="223"/>
      <c r="AE13" s="223"/>
      <c r="AF13" s="223"/>
      <c r="AG13" s="223"/>
      <c r="AH13" s="223"/>
      <c r="AI13" s="223"/>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c r="CN13" s="223"/>
      <c r="CO13" s="223"/>
      <c r="CP13" s="223"/>
      <c r="CQ13" s="223"/>
      <c r="CR13" s="223"/>
      <c r="CS13" s="223"/>
      <c r="CT13" s="223"/>
      <c r="CU13" s="223"/>
      <c r="CV13" s="223"/>
      <c r="CW13" s="223"/>
      <c r="CX13" s="223"/>
      <c r="CY13" s="223"/>
      <c r="CZ13" s="223"/>
      <c r="DA13" s="223"/>
      <c r="DB13" s="223"/>
      <c r="DC13" s="223"/>
      <c r="DD13" s="223"/>
      <c r="DE13" s="223"/>
      <c r="DF13" s="223"/>
      <c r="DG13" s="223"/>
      <c r="DH13" s="223"/>
      <c r="DI13" s="223"/>
      <c r="DJ13" s="223"/>
      <c r="DK13" s="223"/>
      <c r="DL13" s="223"/>
      <c r="DM13" s="223"/>
      <c r="DN13" s="223"/>
      <c r="DO13" s="223"/>
      <c r="DP13" s="223"/>
      <c r="DQ13" s="223"/>
      <c r="DR13" s="223"/>
      <c r="DS13" s="223"/>
      <c r="DT13" s="223"/>
      <c r="DU13" s="223"/>
      <c r="DV13" s="223"/>
      <c r="DW13" s="223"/>
      <c r="DX13" s="223"/>
      <c r="DY13" s="223"/>
      <c r="DZ13" s="223"/>
      <c r="EA13" s="223"/>
      <c r="EB13" s="223"/>
      <c r="EC13" s="223"/>
      <c r="ED13" s="223"/>
      <c r="EE13" s="223"/>
      <c r="EF13" s="223"/>
      <c r="EG13" s="223"/>
      <c r="EH13" s="223"/>
      <c r="EI13" s="223"/>
      <c r="EJ13" s="223"/>
      <c r="EK13" s="223"/>
      <c r="EL13" s="223"/>
      <c r="EM13" s="223"/>
      <c r="EN13" s="223"/>
      <c r="EO13" s="223"/>
      <c r="EP13" s="223"/>
      <c r="EQ13" s="223"/>
      <c r="ER13" s="223"/>
      <c r="ES13" s="223"/>
      <c r="ET13" s="223"/>
      <c r="EU13" s="223"/>
      <c r="EV13" s="223"/>
      <c r="EW13" s="223"/>
      <c r="EX13" s="223"/>
      <c r="EY13" s="223"/>
      <c r="EZ13" s="223"/>
      <c r="FA13" s="223"/>
      <c r="FB13" s="223"/>
      <c r="FC13" s="223"/>
      <c r="FD13" s="223"/>
      <c r="FE13" s="223"/>
      <c r="FF13" s="223"/>
      <c r="FG13" s="223"/>
      <c r="FH13" s="223"/>
      <c r="FI13" s="223"/>
      <c r="FJ13" s="223"/>
      <c r="FK13" s="223"/>
      <c r="FL13" s="223"/>
      <c r="FM13" s="223"/>
      <c r="FN13" s="223"/>
      <c r="FO13" s="223"/>
      <c r="FP13" s="223"/>
      <c r="FQ13" s="223"/>
      <c r="FR13" s="223"/>
      <c r="FS13" s="223"/>
      <c r="FT13" s="223"/>
      <c r="FU13" s="223"/>
      <c r="FV13" s="223"/>
      <c r="FW13" s="223"/>
      <c r="FX13" s="223"/>
      <c r="FY13" s="223"/>
      <c r="FZ13" s="223"/>
      <c r="GA13" s="223"/>
      <c r="GB13" s="223"/>
      <c r="GC13" s="223"/>
      <c r="GD13" s="223"/>
      <c r="GE13" s="223"/>
      <c r="GF13" s="223"/>
      <c r="GG13" s="223"/>
      <c r="GH13" s="223"/>
      <c r="GI13" s="223"/>
      <c r="GJ13" s="223"/>
      <c r="GK13" s="223"/>
      <c r="GL13" s="223"/>
      <c r="GM13" s="223"/>
      <c r="GN13" s="223"/>
      <c r="GO13" s="223"/>
      <c r="GP13" s="223"/>
      <c r="GQ13" s="223"/>
      <c r="GR13" s="223"/>
      <c r="GS13" s="223"/>
      <c r="GT13" s="223"/>
      <c r="GU13" s="223"/>
      <c r="GV13" s="223"/>
      <c r="GW13" s="223"/>
      <c r="GX13" s="223"/>
      <c r="GY13" s="223"/>
      <c r="GZ13" s="223"/>
      <c r="HA13" s="223"/>
      <c r="HB13" s="223"/>
      <c r="HC13" s="223"/>
      <c r="HD13" s="223"/>
      <c r="HE13" s="223"/>
      <c r="HF13" s="223"/>
      <c r="HG13" s="223"/>
      <c r="HH13" s="223"/>
      <c r="HI13" s="223"/>
      <c r="HJ13" s="223"/>
      <c r="HK13" s="223"/>
      <c r="HL13" s="223"/>
      <c r="HM13" s="223"/>
      <c r="HN13" s="223"/>
      <c r="HO13" s="223"/>
      <c r="HP13" s="223"/>
      <c r="HQ13" s="223"/>
      <c r="HR13" s="223"/>
      <c r="HS13" s="223"/>
      <c r="HT13" s="223"/>
      <c r="HU13" s="223"/>
      <c r="HV13" s="223"/>
      <c r="HW13" s="223"/>
      <c r="HX13" s="223"/>
      <c r="HY13" s="223"/>
      <c r="HZ13" s="223"/>
      <c r="IA13" s="223"/>
      <c r="IB13" s="223"/>
      <c r="IC13" s="223"/>
      <c r="ID13" s="223"/>
      <c r="IE13" s="223"/>
      <c r="IF13" s="223"/>
      <c r="IG13" s="223"/>
      <c r="IH13" s="223"/>
      <c r="II13" s="223"/>
      <c r="IJ13" s="223"/>
      <c r="IK13" s="223"/>
      <c r="IL13" s="223"/>
      <c r="IM13" s="223"/>
      <c r="IN13" s="223"/>
      <c r="IO13" s="223"/>
    </row>
    <row r="14" spans="1:257" s="125" customFormat="1" ht="18" customHeight="1" x14ac:dyDescent="0.2">
      <c r="A14" s="282"/>
      <c r="B14" s="234" t="s">
        <v>10</v>
      </c>
      <c r="C14" s="997">
        <f>'9TiempoEspera'!$J14</f>
        <v>241.43</v>
      </c>
      <c r="D14" s="1003">
        <v>346.52159468438538</v>
      </c>
      <c r="E14" s="1003">
        <v>218.59195153613155</v>
      </c>
      <c r="F14" s="1003">
        <v>224.83400809716599</v>
      </c>
      <c r="G14" s="1004">
        <v>205.24864130434781</v>
      </c>
      <c r="H14" s="964"/>
      <c r="I14" s="511"/>
      <c r="J14" s="514"/>
      <c r="K14" s="514"/>
      <c r="L14" s="514"/>
      <c r="M14" s="514"/>
      <c r="N14" s="282"/>
      <c r="O14" s="282"/>
      <c r="P14" s="282"/>
      <c r="Q14" s="282"/>
      <c r="R14" s="282"/>
      <c r="S14" s="282"/>
      <c r="T14" s="282"/>
      <c r="U14" s="282"/>
      <c r="V14" s="282"/>
      <c r="W14" s="282"/>
      <c r="X14" s="282"/>
      <c r="Y14" s="282"/>
      <c r="Z14" s="282"/>
      <c r="AA14" s="282"/>
      <c r="AB14" s="282"/>
      <c r="AC14" s="282"/>
      <c r="AD14" s="282"/>
      <c r="AE14" s="282"/>
      <c r="AF14" s="282"/>
      <c r="AG14" s="282"/>
      <c r="AH14" s="282"/>
      <c r="AI14" s="282"/>
      <c r="AJ14" s="282"/>
      <c r="AK14" s="282"/>
      <c r="AL14" s="282"/>
      <c r="AM14" s="282"/>
      <c r="AN14" s="282"/>
      <c r="AO14" s="282"/>
      <c r="AP14" s="282"/>
      <c r="AQ14" s="282"/>
      <c r="AR14" s="282"/>
      <c r="AS14" s="282"/>
      <c r="AT14" s="282"/>
      <c r="AU14" s="282"/>
      <c r="AV14" s="282"/>
      <c r="AW14" s="282"/>
      <c r="AX14" s="282"/>
      <c r="AY14" s="282"/>
      <c r="AZ14" s="282"/>
      <c r="BA14" s="282"/>
      <c r="BB14" s="282"/>
      <c r="BC14" s="282"/>
      <c r="BD14" s="282"/>
      <c r="BE14" s="282"/>
      <c r="BF14" s="282"/>
      <c r="BG14" s="282"/>
      <c r="BH14" s="282"/>
      <c r="BI14" s="282"/>
      <c r="BJ14" s="282"/>
      <c r="BK14" s="282"/>
      <c r="BL14" s="282"/>
      <c r="BM14" s="282"/>
      <c r="BN14" s="282"/>
      <c r="BO14" s="282"/>
      <c r="BP14" s="282"/>
      <c r="BQ14" s="282"/>
      <c r="BR14" s="282"/>
      <c r="BS14" s="282"/>
      <c r="BT14" s="282"/>
      <c r="BU14" s="282"/>
      <c r="BV14" s="282"/>
      <c r="BW14" s="282"/>
      <c r="BX14" s="282"/>
      <c r="BY14" s="282"/>
      <c r="BZ14" s="282"/>
      <c r="CA14" s="282"/>
      <c r="CB14" s="282"/>
      <c r="CC14" s="282"/>
      <c r="CD14" s="282"/>
      <c r="CE14" s="282"/>
      <c r="CF14" s="282"/>
      <c r="CG14" s="282"/>
      <c r="CH14" s="282"/>
      <c r="CI14" s="282"/>
      <c r="CJ14" s="282"/>
      <c r="CK14" s="282"/>
      <c r="CL14" s="282"/>
      <c r="CM14" s="282"/>
      <c r="CN14" s="282"/>
      <c r="CO14" s="282"/>
      <c r="CP14" s="282"/>
      <c r="CQ14" s="282"/>
      <c r="CR14" s="282"/>
      <c r="CS14" s="282"/>
      <c r="CT14" s="282"/>
      <c r="CU14" s="282"/>
      <c r="CV14" s="282"/>
      <c r="CW14" s="282"/>
      <c r="CX14" s="282"/>
      <c r="CY14" s="282"/>
      <c r="CZ14" s="282"/>
      <c r="DA14" s="282"/>
      <c r="DB14" s="282"/>
      <c r="DC14" s="282"/>
      <c r="DD14" s="282"/>
      <c r="DE14" s="282"/>
      <c r="DF14" s="282"/>
      <c r="DG14" s="282"/>
      <c r="DH14" s="282"/>
      <c r="DI14" s="282"/>
      <c r="DJ14" s="282"/>
      <c r="DK14" s="282"/>
      <c r="DL14" s="282"/>
      <c r="DM14" s="282"/>
      <c r="DN14" s="282"/>
      <c r="DO14" s="282"/>
      <c r="DP14" s="282"/>
      <c r="DQ14" s="282"/>
      <c r="DR14" s="282"/>
      <c r="DS14" s="282"/>
      <c r="DT14" s="282"/>
      <c r="DU14" s="282"/>
      <c r="DV14" s="282"/>
      <c r="DW14" s="282"/>
      <c r="DX14" s="282"/>
      <c r="DY14" s="282"/>
      <c r="DZ14" s="282"/>
      <c r="EA14" s="282"/>
      <c r="EB14" s="282"/>
      <c r="EC14" s="282"/>
      <c r="ED14" s="282"/>
      <c r="EE14" s="282"/>
      <c r="EF14" s="282"/>
      <c r="EG14" s="282"/>
      <c r="EH14" s="282"/>
      <c r="EI14" s="282"/>
      <c r="EJ14" s="282"/>
      <c r="EK14" s="282"/>
      <c r="EL14" s="282"/>
      <c r="EM14" s="282"/>
      <c r="EN14" s="282"/>
      <c r="EO14" s="282"/>
      <c r="EP14" s="282"/>
      <c r="EQ14" s="282"/>
      <c r="ER14" s="282"/>
      <c r="ES14" s="282"/>
      <c r="ET14" s="282"/>
      <c r="EU14" s="282"/>
      <c r="EV14" s="282"/>
      <c r="EW14" s="282"/>
      <c r="EX14" s="282"/>
      <c r="EY14" s="282"/>
      <c r="EZ14" s="282"/>
      <c r="FA14" s="282"/>
      <c r="FB14" s="282"/>
      <c r="FC14" s="282"/>
      <c r="FD14" s="282"/>
      <c r="FE14" s="282"/>
      <c r="FF14" s="282"/>
      <c r="FG14" s="282"/>
      <c r="FH14" s="282"/>
      <c r="FI14" s="282"/>
      <c r="FJ14" s="282"/>
      <c r="FK14" s="282"/>
      <c r="FL14" s="282"/>
      <c r="FM14" s="282"/>
      <c r="FN14" s="282"/>
      <c r="FO14" s="282"/>
      <c r="FP14" s="282"/>
      <c r="FQ14" s="282"/>
      <c r="FR14" s="282"/>
      <c r="FS14" s="282"/>
      <c r="FT14" s="282"/>
      <c r="FU14" s="282"/>
      <c r="FV14" s="282"/>
      <c r="FW14" s="282"/>
      <c r="FX14" s="282"/>
      <c r="FY14" s="282"/>
      <c r="FZ14" s="282"/>
      <c r="GA14" s="282"/>
      <c r="GB14" s="282"/>
      <c r="GC14" s="282"/>
      <c r="GD14" s="282"/>
      <c r="GE14" s="282"/>
      <c r="GF14" s="282"/>
      <c r="GG14" s="282"/>
      <c r="GH14" s="282"/>
      <c r="GI14" s="282"/>
      <c r="GJ14" s="282"/>
      <c r="GK14" s="282"/>
      <c r="GL14" s="282"/>
      <c r="GM14" s="282"/>
      <c r="GN14" s="282"/>
      <c r="GO14" s="282"/>
      <c r="GP14" s="282"/>
      <c r="GQ14" s="282"/>
      <c r="GR14" s="282"/>
      <c r="GS14" s="282"/>
      <c r="GT14" s="282"/>
      <c r="GU14" s="282"/>
      <c r="GV14" s="282"/>
      <c r="GW14" s="282"/>
      <c r="GX14" s="282"/>
      <c r="GY14" s="282"/>
      <c r="GZ14" s="282"/>
      <c r="HA14" s="282"/>
      <c r="HB14" s="282"/>
      <c r="HC14" s="282"/>
      <c r="HD14" s="282"/>
      <c r="HE14" s="282"/>
      <c r="HF14" s="282"/>
      <c r="HG14" s="282"/>
      <c r="HH14" s="282"/>
      <c r="HI14" s="282"/>
      <c r="HJ14" s="282"/>
      <c r="HK14" s="282"/>
      <c r="HL14" s="282"/>
      <c r="HM14" s="282"/>
      <c r="HN14" s="282"/>
      <c r="HO14" s="282"/>
      <c r="HP14" s="282"/>
      <c r="HQ14" s="282"/>
      <c r="HR14" s="282"/>
      <c r="HS14" s="282"/>
      <c r="HT14" s="282"/>
      <c r="HU14" s="282"/>
      <c r="HV14" s="282"/>
      <c r="HW14" s="282"/>
      <c r="HX14" s="282"/>
      <c r="HY14" s="282"/>
      <c r="HZ14" s="282"/>
      <c r="IA14" s="282"/>
      <c r="IB14" s="282"/>
      <c r="IC14" s="282"/>
      <c r="ID14" s="282"/>
      <c r="IE14" s="282"/>
      <c r="IF14" s="282"/>
      <c r="IG14" s="282"/>
      <c r="IH14" s="282"/>
      <c r="II14" s="282"/>
      <c r="IJ14" s="282"/>
      <c r="IK14" s="282"/>
      <c r="IL14" s="282"/>
      <c r="IM14" s="282"/>
      <c r="IN14" s="282"/>
      <c r="IO14" s="282"/>
    </row>
    <row r="15" spans="1:257" s="125" customFormat="1" ht="18" customHeight="1" x14ac:dyDescent="0.2">
      <c r="A15" s="282"/>
      <c r="B15" s="234" t="s">
        <v>40</v>
      </c>
      <c r="C15" s="997">
        <f>'9TiempoEspera'!$J15</f>
        <v>245.39</v>
      </c>
      <c r="D15" s="1003">
        <v>243.08387477849971</v>
      </c>
      <c r="E15" s="1003">
        <v>230.35516372795971</v>
      </c>
      <c r="F15" s="1003">
        <v>243.4370308590492</v>
      </c>
      <c r="G15" s="1004">
        <v>272.02031802120143</v>
      </c>
      <c r="H15" s="964"/>
      <c r="I15" s="511"/>
      <c r="J15" s="514"/>
      <c r="K15" s="514"/>
      <c r="L15" s="514"/>
      <c r="M15" s="514"/>
      <c r="N15" s="282"/>
      <c r="O15" s="282"/>
      <c r="P15" s="282"/>
      <c r="Q15" s="282"/>
      <c r="R15" s="282"/>
      <c r="S15" s="282"/>
      <c r="T15" s="282"/>
      <c r="U15" s="282"/>
      <c r="V15" s="282"/>
      <c r="W15" s="282"/>
      <c r="X15" s="282"/>
      <c r="Y15" s="282"/>
      <c r="Z15" s="282"/>
      <c r="AA15" s="282"/>
      <c r="AB15" s="282"/>
      <c r="AC15" s="282"/>
      <c r="AD15" s="282"/>
      <c r="AE15" s="282"/>
      <c r="AF15" s="282"/>
      <c r="AG15" s="282"/>
      <c r="AH15" s="282"/>
      <c r="AI15" s="282"/>
      <c r="AJ15" s="282"/>
      <c r="AK15" s="282"/>
      <c r="AL15" s="282"/>
      <c r="AM15" s="282"/>
      <c r="AN15" s="282"/>
      <c r="AO15" s="282"/>
      <c r="AP15" s="282"/>
      <c r="AQ15" s="282"/>
      <c r="AR15" s="282"/>
      <c r="AS15" s="282"/>
      <c r="AT15" s="282"/>
      <c r="AU15" s="282"/>
      <c r="AV15" s="282"/>
      <c r="AW15" s="282"/>
      <c r="AX15" s="282"/>
      <c r="AY15" s="282"/>
      <c r="AZ15" s="282"/>
      <c r="BA15" s="282"/>
      <c r="BB15" s="282"/>
      <c r="BC15" s="282"/>
      <c r="BD15" s="282"/>
      <c r="BE15" s="282"/>
      <c r="BF15" s="282"/>
      <c r="BG15" s="282"/>
      <c r="BH15" s="282"/>
      <c r="BI15" s="282"/>
      <c r="BJ15" s="282"/>
      <c r="BK15" s="282"/>
      <c r="BL15" s="282"/>
      <c r="BM15" s="282"/>
      <c r="BN15" s="282"/>
      <c r="BO15" s="282"/>
      <c r="BP15" s="282"/>
      <c r="BQ15" s="282"/>
      <c r="BR15" s="282"/>
      <c r="BS15" s="282"/>
      <c r="BT15" s="282"/>
      <c r="BU15" s="282"/>
      <c r="BV15" s="282"/>
      <c r="BW15" s="282"/>
      <c r="BX15" s="282"/>
      <c r="BY15" s="282"/>
      <c r="BZ15" s="282"/>
      <c r="CA15" s="282"/>
      <c r="CB15" s="282"/>
      <c r="CC15" s="282"/>
      <c r="CD15" s="282"/>
      <c r="CE15" s="282"/>
      <c r="CF15" s="282"/>
      <c r="CG15" s="282"/>
      <c r="CH15" s="282"/>
      <c r="CI15" s="282"/>
      <c r="CJ15" s="282"/>
      <c r="CK15" s="282"/>
      <c r="CL15" s="282"/>
      <c r="CM15" s="282"/>
      <c r="CN15" s="282"/>
      <c r="CO15" s="282"/>
      <c r="CP15" s="282"/>
      <c r="CQ15" s="282"/>
      <c r="CR15" s="282"/>
      <c r="CS15" s="282"/>
      <c r="CT15" s="282"/>
      <c r="CU15" s="282"/>
      <c r="CV15" s="282"/>
      <c r="CW15" s="282"/>
      <c r="CX15" s="282"/>
      <c r="CY15" s="282"/>
      <c r="CZ15" s="282"/>
      <c r="DA15" s="282"/>
      <c r="DB15" s="282"/>
      <c r="DC15" s="282"/>
      <c r="DD15" s="282"/>
      <c r="DE15" s="282"/>
      <c r="DF15" s="282"/>
      <c r="DG15" s="282"/>
      <c r="DH15" s="282"/>
      <c r="DI15" s="282"/>
      <c r="DJ15" s="282"/>
      <c r="DK15" s="282"/>
      <c r="DL15" s="282"/>
      <c r="DM15" s="282"/>
      <c r="DN15" s="282"/>
      <c r="DO15" s="282"/>
      <c r="DP15" s="282"/>
      <c r="DQ15" s="282"/>
      <c r="DR15" s="282"/>
      <c r="DS15" s="282"/>
      <c r="DT15" s="282"/>
      <c r="DU15" s="282"/>
      <c r="DV15" s="282"/>
      <c r="DW15" s="282"/>
      <c r="DX15" s="282"/>
      <c r="DY15" s="282"/>
      <c r="DZ15" s="282"/>
      <c r="EA15" s="282"/>
      <c r="EB15" s="282"/>
      <c r="EC15" s="282"/>
      <c r="ED15" s="282"/>
      <c r="EE15" s="282"/>
      <c r="EF15" s="282"/>
      <c r="EG15" s="282"/>
      <c r="EH15" s="282"/>
      <c r="EI15" s="282"/>
      <c r="EJ15" s="282"/>
      <c r="EK15" s="282"/>
      <c r="EL15" s="282"/>
      <c r="EM15" s="282"/>
      <c r="EN15" s="282"/>
      <c r="EO15" s="282"/>
      <c r="EP15" s="282"/>
      <c r="EQ15" s="282"/>
      <c r="ER15" s="282"/>
      <c r="ES15" s="282"/>
      <c r="ET15" s="282"/>
      <c r="EU15" s="282"/>
      <c r="EV15" s="282"/>
      <c r="EW15" s="282"/>
      <c r="EX15" s="282"/>
      <c r="EY15" s="282"/>
      <c r="EZ15" s="282"/>
      <c r="FA15" s="282"/>
      <c r="FB15" s="282"/>
      <c r="FC15" s="282"/>
      <c r="FD15" s="282"/>
      <c r="FE15" s="282"/>
      <c r="FF15" s="282"/>
      <c r="FG15" s="282"/>
      <c r="FH15" s="282"/>
      <c r="FI15" s="282"/>
      <c r="FJ15" s="282"/>
      <c r="FK15" s="282"/>
      <c r="FL15" s="282"/>
      <c r="FM15" s="282"/>
      <c r="FN15" s="282"/>
      <c r="FO15" s="282"/>
      <c r="FP15" s="282"/>
      <c r="FQ15" s="282"/>
      <c r="FR15" s="282"/>
      <c r="FS15" s="282"/>
      <c r="FT15" s="282"/>
      <c r="FU15" s="282"/>
      <c r="FV15" s="282"/>
      <c r="FW15" s="282"/>
      <c r="FX15" s="282"/>
      <c r="FY15" s="282"/>
      <c r="FZ15" s="282"/>
      <c r="GA15" s="282"/>
      <c r="GB15" s="282"/>
      <c r="GC15" s="282"/>
      <c r="GD15" s="282"/>
      <c r="GE15" s="282"/>
      <c r="GF15" s="282"/>
      <c r="GG15" s="282"/>
      <c r="GH15" s="282"/>
      <c r="GI15" s="282"/>
      <c r="GJ15" s="282"/>
      <c r="GK15" s="282"/>
      <c r="GL15" s="282"/>
      <c r="GM15" s="282"/>
      <c r="GN15" s="282"/>
      <c r="GO15" s="282"/>
      <c r="GP15" s="282"/>
      <c r="GQ15" s="282"/>
      <c r="GR15" s="282"/>
      <c r="GS15" s="282"/>
      <c r="GT15" s="282"/>
      <c r="GU15" s="282"/>
      <c r="GV15" s="282"/>
      <c r="GW15" s="282"/>
      <c r="GX15" s="282"/>
      <c r="GY15" s="282"/>
      <c r="GZ15" s="282"/>
      <c r="HA15" s="282"/>
      <c r="HB15" s="282"/>
      <c r="HC15" s="282"/>
      <c r="HD15" s="282"/>
      <c r="HE15" s="282"/>
      <c r="HF15" s="282"/>
      <c r="HG15" s="282"/>
      <c r="HH15" s="282"/>
      <c r="HI15" s="282"/>
      <c r="HJ15" s="282"/>
      <c r="HK15" s="282"/>
      <c r="HL15" s="282"/>
      <c r="HM15" s="282"/>
      <c r="HN15" s="282"/>
      <c r="HO15" s="282"/>
      <c r="HP15" s="282"/>
      <c r="HQ15" s="282"/>
      <c r="HR15" s="282"/>
      <c r="HS15" s="282"/>
      <c r="HT15" s="282"/>
      <c r="HU15" s="282"/>
      <c r="HV15" s="282"/>
      <c r="HW15" s="282"/>
      <c r="HX15" s="282"/>
      <c r="HY15" s="282"/>
      <c r="HZ15" s="282"/>
      <c r="IA15" s="282"/>
      <c r="IB15" s="282"/>
      <c r="IC15" s="282"/>
      <c r="ID15" s="282"/>
      <c r="IE15" s="282"/>
      <c r="IF15" s="282"/>
      <c r="IG15" s="282"/>
      <c r="IH15" s="282"/>
      <c r="II15" s="282"/>
      <c r="IJ15" s="282"/>
      <c r="IK15" s="282"/>
      <c r="IL15" s="282"/>
      <c r="IM15" s="282"/>
      <c r="IN15" s="282"/>
      <c r="IO15" s="282"/>
    </row>
    <row r="16" spans="1:257" s="125" customFormat="1" ht="18" customHeight="1" x14ac:dyDescent="0.2">
      <c r="A16" s="282"/>
      <c r="B16" s="234" t="s">
        <v>41</v>
      </c>
      <c r="C16" s="997">
        <f>'9TiempoEspera'!$J16</f>
        <v>225.85</v>
      </c>
      <c r="D16" s="1003">
        <v>221.83124539425202</v>
      </c>
      <c r="E16" s="1003">
        <v>221.06253988513083</v>
      </c>
      <c r="F16" s="1003">
        <v>231.58894776684329</v>
      </c>
      <c r="G16" s="1004">
        <v>229.61921458625525</v>
      </c>
      <c r="H16" s="964"/>
      <c r="I16" s="511"/>
      <c r="J16" s="514"/>
      <c r="K16" s="514"/>
      <c r="L16" s="514"/>
      <c r="M16" s="514"/>
      <c r="N16" s="282"/>
      <c r="O16" s="282"/>
      <c r="P16" s="282"/>
      <c r="Q16" s="282"/>
      <c r="R16" s="282"/>
      <c r="S16" s="282"/>
      <c r="T16" s="282"/>
      <c r="U16" s="282"/>
      <c r="V16" s="282"/>
      <c r="W16" s="282"/>
      <c r="X16" s="282"/>
      <c r="Y16" s="282"/>
      <c r="Z16" s="282"/>
      <c r="AA16" s="282"/>
      <c r="AB16" s="282"/>
      <c r="AC16" s="282"/>
      <c r="AD16" s="282"/>
      <c r="AE16" s="282"/>
      <c r="AF16" s="282"/>
      <c r="AG16" s="282"/>
      <c r="AH16" s="282"/>
      <c r="AI16" s="282"/>
      <c r="AJ16" s="282"/>
      <c r="AK16" s="282"/>
      <c r="AL16" s="282"/>
      <c r="AM16" s="282"/>
      <c r="AN16" s="282"/>
      <c r="AO16" s="282"/>
      <c r="AP16" s="282"/>
      <c r="AQ16" s="282"/>
      <c r="AR16" s="282"/>
      <c r="AS16" s="282"/>
      <c r="AT16" s="282"/>
      <c r="AU16" s="282"/>
      <c r="AV16" s="282"/>
      <c r="AW16" s="282"/>
      <c r="AX16" s="282"/>
      <c r="AY16" s="282"/>
      <c r="AZ16" s="282"/>
      <c r="BA16" s="282"/>
      <c r="BB16" s="282"/>
      <c r="BC16" s="282"/>
      <c r="BD16" s="282"/>
      <c r="BE16" s="282"/>
      <c r="BF16" s="282"/>
      <c r="BG16" s="282"/>
      <c r="BH16" s="282"/>
      <c r="BI16" s="282"/>
      <c r="BJ16" s="282"/>
      <c r="BK16" s="282"/>
      <c r="BL16" s="282"/>
      <c r="BM16" s="282"/>
      <c r="BN16" s="282"/>
      <c r="BO16" s="282"/>
      <c r="BP16" s="282"/>
      <c r="BQ16" s="282"/>
      <c r="BR16" s="282"/>
      <c r="BS16" s="282"/>
      <c r="BT16" s="282"/>
      <c r="BU16" s="282"/>
      <c r="BV16" s="282"/>
      <c r="BW16" s="282"/>
      <c r="BX16" s="282"/>
      <c r="BY16" s="282"/>
      <c r="BZ16" s="282"/>
      <c r="CA16" s="282"/>
      <c r="CB16" s="282"/>
      <c r="CC16" s="282"/>
      <c r="CD16" s="282"/>
      <c r="CE16" s="282"/>
      <c r="CF16" s="282"/>
      <c r="CG16" s="282"/>
      <c r="CH16" s="282"/>
      <c r="CI16" s="282"/>
      <c r="CJ16" s="282"/>
      <c r="CK16" s="282"/>
      <c r="CL16" s="282"/>
      <c r="CM16" s="282"/>
      <c r="CN16" s="282"/>
      <c r="CO16" s="282"/>
      <c r="CP16" s="282"/>
      <c r="CQ16" s="282"/>
      <c r="CR16" s="282"/>
      <c r="CS16" s="282"/>
      <c r="CT16" s="282"/>
      <c r="CU16" s="282"/>
      <c r="CV16" s="282"/>
      <c r="CW16" s="282"/>
      <c r="CX16" s="282"/>
      <c r="CY16" s="282"/>
      <c r="CZ16" s="282"/>
      <c r="DA16" s="282"/>
      <c r="DB16" s="282"/>
      <c r="DC16" s="282"/>
      <c r="DD16" s="282"/>
      <c r="DE16" s="282"/>
      <c r="DF16" s="282"/>
      <c r="DG16" s="282"/>
      <c r="DH16" s="282"/>
      <c r="DI16" s="282"/>
      <c r="DJ16" s="282"/>
      <c r="DK16" s="282"/>
      <c r="DL16" s="282"/>
      <c r="DM16" s="282"/>
      <c r="DN16" s="282"/>
      <c r="DO16" s="282"/>
      <c r="DP16" s="282"/>
      <c r="DQ16" s="282"/>
      <c r="DR16" s="282"/>
      <c r="DS16" s="282"/>
      <c r="DT16" s="282"/>
      <c r="DU16" s="282"/>
      <c r="DV16" s="282"/>
      <c r="DW16" s="282"/>
      <c r="DX16" s="282"/>
      <c r="DY16" s="282"/>
      <c r="DZ16" s="282"/>
      <c r="EA16" s="282"/>
      <c r="EB16" s="282"/>
      <c r="EC16" s="282"/>
      <c r="ED16" s="282"/>
      <c r="EE16" s="282"/>
      <c r="EF16" s="282"/>
      <c r="EG16" s="282"/>
      <c r="EH16" s="282"/>
      <c r="EI16" s="282"/>
      <c r="EJ16" s="282"/>
      <c r="EK16" s="282"/>
      <c r="EL16" s="282"/>
      <c r="EM16" s="282"/>
      <c r="EN16" s="282"/>
      <c r="EO16" s="282"/>
      <c r="EP16" s="282"/>
      <c r="EQ16" s="282"/>
      <c r="ER16" s="282"/>
      <c r="ES16" s="282"/>
      <c r="ET16" s="282"/>
      <c r="EU16" s="282"/>
      <c r="EV16" s="282"/>
      <c r="EW16" s="282"/>
      <c r="EX16" s="282"/>
      <c r="EY16" s="282"/>
      <c r="EZ16" s="282"/>
      <c r="FA16" s="282"/>
      <c r="FB16" s="282"/>
      <c r="FC16" s="282"/>
      <c r="FD16" s="282"/>
      <c r="FE16" s="282"/>
      <c r="FF16" s="282"/>
      <c r="FG16" s="282"/>
      <c r="FH16" s="282"/>
      <c r="FI16" s="282"/>
      <c r="FJ16" s="282"/>
      <c r="FK16" s="282"/>
      <c r="FL16" s="282"/>
      <c r="FM16" s="282"/>
      <c r="FN16" s="282"/>
      <c r="FO16" s="282"/>
      <c r="FP16" s="282"/>
      <c r="FQ16" s="282"/>
      <c r="FR16" s="282"/>
      <c r="FS16" s="282"/>
      <c r="FT16" s="282"/>
      <c r="FU16" s="282"/>
      <c r="FV16" s="282"/>
      <c r="FW16" s="282"/>
      <c r="FX16" s="282"/>
      <c r="FY16" s="282"/>
      <c r="FZ16" s="282"/>
      <c r="GA16" s="282"/>
      <c r="GB16" s="282"/>
      <c r="GC16" s="282"/>
      <c r="GD16" s="282"/>
      <c r="GE16" s="282"/>
      <c r="GF16" s="282"/>
      <c r="GG16" s="282"/>
      <c r="GH16" s="282"/>
      <c r="GI16" s="282"/>
      <c r="GJ16" s="282"/>
      <c r="GK16" s="282"/>
      <c r="GL16" s="282"/>
      <c r="GM16" s="282"/>
      <c r="GN16" s="282"/>
      <c r="GO16" s="282"/>
      <c r="GP16" s="282"/>
      <c r="GQ16" s="282"/>
      <c r="GR16" s="282"/>
      <c r="GS16" s="282"/>
      <c r="GT16" s="282"/>
      <c r="GU16" s="282"/>
      <c r="GV16" s="282"/>
      <c r="GW16" s="282"/>
      <c r="GX16" s="282"/>
      <c r="GY16" s="282"/>
      <c r="GZ16" s="282"/>
      <c r="HA16" s="282"/>
      <c r="HB16" s="282"/>
      <c r="HC16" s="282"/>
      <c r="HD16" s="282"/>
      <c r="HE16" s="282"/>
      <c r="HF16" s="282"/>
      <c r="HG16" s="282"/>
      <c r="HH16" s="282"/>
      <c r="HI16" s="282"/>
      <c r="HJ16" s="282"/>
      <c r="HK16" s="282"/>
      <c r="HL16" s="282"/>
      <c r="HM16" s="282"/>
      <c r="HN16" s="282"/>
      <c r="HO16" s="282"/>
      <c r="HP16" s="282"/>
      <c r="HQ16" s="282"/>
      <c r="HR16" s="282"/>
      <c r="HS16" s="282"/>
      <c r="HT16" s="282"/>
      <c r="HU16" s="282"/>
      <c r="HV16" s="282"/>
      <c r="HW16" s="282"/>
      <c r="HX16" s="282"/>
      <c r="HY16" s="282"/>
      <c r="HZ16" s="282"/>
      <c r="IA16" s="282"/>
      <c r="IB16" s="282"/>
      <c r="IC16" s="282"/>
      <c r="ID16" s="282"/>
      <c r="IE16" s="282"/>
      <c r="IF16" s="282"/>
      <c r="IG16" s="282"/>
      <c r="IH16" s="282"/>
      <c r="II16" s="282"/>
      <c r="IJ16" s="282"/>
      <c r="IK16" s="282"/>
      <c r="IL16" s="282"/>
      <c r="IM16" s="282"/>
      <c r="IN16" s="282"/>
      <c r="IO16" s="282"/>
    </row>
    <row r="17" spans="1:249" s="125" customFormat="1" ht="18" customHeight="1" x14ac:dyDescent="0.2">
      <c r="A17" s="282"/>
      <c r="B17" s="234" t="s">
        <v>9</v>
      </c>
      <c r="C17" s="997">
        <f>'9TiempoEspera'!$J17</f>
        <v>977.35</v>
      </c>
      <c r="D17" s="1003">
        <v>992.75226586102724</v>
      </c>
      <c r="E17" s="1003">
        <v>1078.2674561045324</v>
      </c>
      <c r="F17" s="1003">
        <v>1027.1177981651376</v>
      </c>
      <c r="G17" s="1004">
        <v>841.52998652291103</v>
      </c>
      <c r="H17" s="964"/>
      <c r="I17" s="511"/>
      <c r="J17" s="514"/>
      <c r="K17" s="514"/>
      <c r="L17" s="514"/>
      <c r="M17" s="514"/>
      <c r="N17" s="282"/>
      <c r="O17" s="282"/>
      <c r="P17" s="282"/>
      <c r="Q17" s="282"/>
      <c r="R17" s="282"/>
      <c r="S17" s="282"/>
      <c r="T17" s="282"/>
      <c r="U17" s="282"/>
      <c r="V17" s="282"/>
      <c r="W17" s="282"/>
      <c r="X17" s="282"/>
      <c r="Y17" s="282"/>
      <c r="Z17" s="282"/>
      <c r="AA17" s="282"/>
      <c r="AB17" s="282"/>
      <c r="AC17" s="282"/>
      <c r="AD17" s="282"/>
      <c r="AE17" s="282"/>
      <c r="AF17" s="282"/>
      <c r="AG17" s="282"/>
      <c r="AH17" s="282"/>
      <c r="AI17" s="282"/>
      <c r="AJ17" s="282"/>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c r="BH17" s="282"/>
      <c r="BI17" s="282"/>
      <c r="BJ17" s="282"/>
      <c r="BK17" s="282"/>
      <c r="BL17" s="282"/>
      <c r="BM17" s="282"/>
      <c r="BN17" s="282"/>
      <c r="BO17" s="282"/>
      <c r="BP17" s="282"/>
      <c r="BQ17" s="282"/>
      <c r="BR17" s="282"/>
      <c r="BS17" s="282"/>
      <c r="BT17" s="282"/>
      <c r="BU17" s="282"/>
      <c r="BV17" s="282"/>
      <c r="BW17" s="282"/>
      <c r="BX17" s="282"/>
      <c r="BY17" s="282"/>
      <c r="BZ17" s="282"/>
      <c r="CA17" s="282"/>
      <c r="CB17" s="282"/>
      <c r="CC17" s="282"/>
      <c r="CD17" s="282"/>
      <c r="CE17" s="282"/>
      <c r="CF17" s="282"/>
      <c r="CG17" s="282"/>
      <c r="CH17" s="282"/>
      <c r="CI17" s="282"/>
      <c r="CJ17" s="282"/>
      <c r="CK17" s="282"/>
      <c r="CL17" s="282"/>
      <c r="CM17" s="282"/>
      <c r="CN17" s="282"/>
      <c r="CO17" s="282"/>
      <c r="CP17" s="282"/>
      <c r="CQ17" s="282"/>
      <c r="CR17" s="282"/>
      <c r="CS17" s="282"/>
      <c r="CT17" s="282"/>
      <c r="CU17" s="282"/>
      <c r="CV17" s="282"/>
      <c r="CW17" s="282"/>
      <c r="CX17" s="282"/>
      <c r="CY17" s="282"/>
      <c r="CZ17" s="282"/>
      <c r="DA17" s="282"/>
      <c r="DB17" s="282"/>
      <c r="DC17" s="282"/>
      <c r="DD17" s="282"/>
      <c r="DE17" s="282"/>
      <c r="DF17" s="282"/>
      <c r="DG17" s="282"/>
      <c r="DH17" s="282"/>
      <c r="DI17" s="282"/>
      <c r="DJ17" s="282"/>
      <c r="DK17" s="282"/>
      <c r="DL17" s="282"/>
      <c r="DM17" s="282"/>
      <c r="DN17" s="282"/>
      <c r="DO17" s="282"/>
      <c r="DP17" s="282"/>
      <c r="DQ17" s="282"/>
      <c r="DR17" s="282"/>
      <c r="DS17" s="282"/>
      <c r="DT17" s="282"/>
      <c r="DU17" s="282"/>
      <c r="DV17" s="282"/>
      <c r="DW17" s="282"/>
      <c r="DX17" s="282"/>
      <c r="DY17" s="282"/>
      <c r="DZ17" s="282"/>
      <c r="EA17" s="282"/>
      <c r="EB17" s="282"/>
      <c r="EC17" s="282"/>
      <c r="ED17" s="282"/>
      <c r="EE17" s="282"/>
      <c r="EF17" s="282"/>
      <c r="EG17" s="282"/>
      <c r="EH17" s="282"/>
      <c r="EI17" s="282"/>
      <c r="EJ17" s="282"/>
      <c r="EK17" s="282"/>
      <c r="EL17" s="282"/>
      <c r="EM17" s="282"/>
      <c r="EN17" s="282"/>
      <c r="EO17" s="282"/>
      <c r="EP17" s="282"/>
      <c r="EQ17" s="282"/>
      <c r="ER17" s="282"/>
      <c r="ES17" s="282"/>
      <c r="ET17" s="282"/>
      <c r="EU17" s="282"/>
      <c r="EV17" s="282"/>
      <c r="EW17" s="282"/>
      <c r="EX17" s="282"/>
      <c r="EY17" s="282"/>
      <c r="EZ17" s="282"/>
      <c r="FA17" s="282"/>
      <c r="FB17" s="282"/>
      <c r="FC17" s="282"/>
      <c r="FD17" s="282"/>
      <c r="FE17" s="282"/>
      <c r="FF17" s="282"/>
      <c r="FG17" s="282"/>
      <c r="FH17" s="282"/>
      <c r="FI17" s="282"/>
      <c r="FJ17" s="282"/>
      <c r="FK17" s="282"/>
      <c r="FL17" s="282"/>
      <c r="FM17" s="282"/>
      <c r="FN17" s="282"/>
      <c r="FO17" s="282"/>
      <c r="FP17" s="282"/>
      <c r="FQ17" s="282"/>
      <c r="FR17" s="282"/>
      <c r="FS17" s="282"/>
      <c r="FT17" s="282"/>
      <c r="FU17" s="282"/>
      <c r="FV17" s="282"/>
      <c r="FW17" s="282"/>
      <c r="FX17" s="282"/>
      <c r="FY17" s="282"/>
      <c r="FZ17" s="282"/>
      <c r="GA17" s="282"/>
      <c r="GB17" s="282"/>
      <c r="GC17" s="282"/>
      <c r="GD17" s="282"/>
      <c r="GE17" s="282"/>
      <c r="GF17" s="282"/>
      <c r="GG17" s="282"/>
      <c r="GH17" s="282"/>
      <c r="GI17" s="282"/>
      <c r="GJ17" s="282"/>
      <c r="GK17" s="282"/>
      <c r="GL17" s="282"/>
      <c r="GM17" s="282"/>
      <c r="GN17" s="282"/>
      <c r="GO17" s="282"/>
      <c r="GP17" s="282"/>
      <c r="GQ17" s="282"/>
      <c r="GR17" s="282"/>
      <c r="GS17" s="282"/>
      <c r="GT17" s="282"/>
      <c r="GU17" s="282"/>
      <c r="GV17" s="282"/>
      <c r="GW17" s="282"/>
      <c r="GX17" s="282"/>
      <c r="GY17" s="282"/>
      <c r="GZ17" s="282"/>
      <c r="HA17" s="282"/>
      <c r="HB17" s="282"/>
      <c r="HC17" s="282"/>
      <c r="HD17" s="282"/>
      <c r="HE17" s="282"/>
      <c r="HF17" s="282"/>
      <c r="HG17" s="282"/>
      <c r="HH17" s="282"/>
      <c r="HI17" s="282"/>
      <c r="HJ17" s="282"/>
      <c r="HK17" s="282"/>
      <c r="HL17" s="282"/>
      <c r="HM17" s="282"/>
      <c r="HN17" s="282"/>
      <c r="HO17" s="282"/>
      <c r="HP17" s="282"/>
      <c r="HQ17" s="282"/>
      <c r="HR17" s="282"/>
      <c r="HS17" s="282"/>
      <c r="HT17" s="282"/>
      <c r="HU17" s="282"/>
      <c r="HV17" s="282"/>
      <c r="HW17" s="282"/>
      <c r="HX17" s="282"/>
      <c r="HY17" s="282"/>
      <c r="HZ17" s="282"/>
      <c r="IA17" s="282"/>
      <c r="IB17" s="282"/>
      <c r="IC17" s="282"/>
      <c r="ID17" s="282"/>
      <c r="IE17" s="282"/>
      <c r="IF17" s="282"/>
      <c r="IG17" s="282"/>
      <c r="IH17" s="282"/>
      <c r="II17" s="282"/>
      <c r="IJ17" s="282"/>
      <c r="IK17" s="282"/>
      <c r="IL17" s="282"/>
      <c r="IM17" s="282"/>
      <c r="IN17" s="282"/>
      <c r="IO17" s="282"/>
    </row>
    <row r="18" spans="1:249" s="125" customFormat="1" ht="18" customHeight="1" x14ac:dyDescent="0.2">
      <c r="A18" s="282"/>
      <c r="B18" s="234" t="s">
        <v>8</v>
      </c>
      <c r="C18" s="997">
        <f>'9TiempoEspera'!$J18</f>
        <v>196.5</v>
      </c>
      <c r="D18" s="1003">
        <v>196.24299065420561</v>
      </c>
      <c r="E18" s="1003">
        <v>218.49031007751938</v>
      </c>
      <c r="F18" s="1003">
        <v>185.33950617283949</v>
      </c>
      <c r="G18" s="1004">
        <v>189.23572744014734</v>
      </c>
      <c r="H18" s="964"/>
      <c r="I18" s="511"/>
      <c r="J18" s="514"/>
      <c r="K18" s="514"/>
      <c r="L18" s="514"/>
      <c r="M18" s="514"/>
      <c r="N18" s="282"/>
      <c r="O18" s="282"/>
      <c r="P18" s="282"/>
      <c r="Q18" s="282"/>
      <c r="R18" s="282"/>
      <c r="S18" s="282"/>
      <c r="T18" s="282"/>
      <c r="U18" s="282"/>
      <c r="V18" s="282"/>
      <c r="W18" s="282"/>
      <c r="X18" s="282"/>
      <c r="Y18" s="282"/>
      <c r="Z18" s="282"/>
      <c r="AA18" s="282"/>
      <c r="AB18" s="282"/>
      <c r="AC18" s="282"/>
      <c r="AD18" s="282"/>
      <c r="AE18" s="282"/>
      <c r="AF18" s="282"/>
      <c r="AG18" s="282"/>
      <c r="AH18" s="282"/>
      <c r="AI18" s="282"/>
      <c r="AJ18" s="282"/>
      <c r="AK18" s="282"/>
      <c r="AL18" s="282"/>
      <c r="AM18" s="282"/>
      <c r="AN18" s="282"/>
      <c r="AO18" s="282"/>
      <c r="AP18" s="282"/>
      <c r="AQ18" s="282"/>
      <c r="AR18" s="282"/>
      <c r="AS18" s="282"/>
      <c r="AT18" s="282"/>
      <c r="AU18" s="282"/>
      <c r="AV18" s="282"/>
      <c r="AW18" s="282"/>
      <c r="AX18" s="282"/>
      <c r="AY18" s="282"/>
      <c r="AZ18" s="282"/>
      <c r="BA18" s="282"/>
      <c r="BB18" s="282"/>
      <c r="BC18" s="282"/>
      <c r="BD18" s="282"/>
      <c r="BE18" s="282"/>
      <c r="BF18" s="282"/>
      <c r="BG18" s="282"/>
      <c r="BH18" s="282"/>
      <c r="BI18" s="282"/>
      <c r="BJ18" s="282"/>
      <c r="BK18" s="282"/>
      <c r="BL18" s="282"/>
      <c r="BM18" s="282"/>
      <c r="BN18" s="282"/>
      <c r="BO18" s="282"/>
      <c r="BP18" s="282"/>
      <c r="BQ18" s="282"/>
      <c r="BR18" s="282"/>
      <c r="BS18" s="282"/>
      <c r="BT18" s="282"/>
      <c r="BU18" s="282"/>
      <c r="BV18" s="282"/>
      <c r="BW18" s="282"/>
      <c r="BX18" s="282"/>
      <c r="BY18" s="282"/>
      <c r="BZ18" s="282"/>
      <c r="CA18" s="282"/>
      <c r="CB18" s="282"/>
      <c r="CC18" s="282"/>
      <c r="CD18" s="282"/>
      <c r="CE18" s="282"/>
      <c r="CF18" s="282"/>
      <c r="CG18" s="282"/>
      <c r="CH18" s="282"/>
      <c r="CI18" s="282"/>
      <c r="CJ18" s="282"/>
      <c r="CK18" s="282"/>
      <c r="CL18" s="282"/>
      <c r="CM18" s="282"/>
      <c r="CN18" s="282"/>
      <c r="CO18" s="282"/>
      <c r="CP18" s="282"/>
      <c r="CQ18" s="282"/>
      <c r="CR18" s="282"/>
      <c r="CS18" s="282"/>
      <c r="CT18" s="282"/>
      <c r="CU18" s="282"/>
      <c r="CV18" s="282"/>
      <c r="CW18" s="282"/>
      <c r="CX18" s="282"/>
      <c r="CY18" s="282"/>
      <c r="CZ18" s="282"/>
      <c r="DA18" s="282"/>
      <c r="DB18" s="282"/>
      <c r="DC18" s="282"/>
      <c r="DD18" s="282"/>
      <c r="DE18" s="282"/>
      <c r="DF18" s="282"/>
      <c r="DG18" s="282"/>
      <c r="DH18" s="282"/>
      <c r="DI18" s="282"/>
      <c r="DJ18" s="282"/>
      <c r="DK18" s="282"/>
      <c r="DL18" s="282"/>
      <c r="DM18" s="282"/>
      <c r="DN18" s="282"/>
      <c r="DO18" s="282"/>
      <c r="DP18" s="282"/>
      <c r="DQ18" s="282"/>
      <c r="DR18" s="282"/>
      <c r="DS18" s="282"/>
      <c r="DT18" s="282"/>
      <c r="DU18" s="282"/>
      <c r="DV18" s="282"/>
      <c r="DW18" s="282"/>
      <c r="DX18" s="282"/>
      <c r="DY18" s="282"/>
      <c r="DZ18" s="282"/>
      <c r="EA18" s="282"/>
      <c r="EB18" s="282"/>
      <c r="EC18" s="282"/>
      <c r="ED18" s="282"/>
      <c r="EE18" s="282"/>
      <c r="EF18" s="282"/>
      <c r="EG18" s="282"/>
      <c r="EH18" s="282"/>
      <c r="EI18" s="282"/>
      <c r="EJ18" s="282"/>
      <c r="EK18" s="282"/>
      <c r="EL18" s="282"/>
      <c r="EM18" s="282"/>
      <c r="EN18" s="282"/>
      <c r="EO18" s="282"/>
      <c r="EP18" s="282"/>
      <c r="EQ18" s="282"/>
      <c r="ER18" s="282"/>
      <c r="ES18" s="282"/>
      <c r="ET18" s="282"/>
      <c r="EU18" s="282"/>
      <c r="EV18" s="282"/>
      <c r="EW18" s="282"/>
      <c r="EX18" s="282"/>
      <c r="EY18" s="282"/>
      <c r="EZ18" s="282"/>
      <c r="FA18" s="282"/>
      <c r="FB18" s="282"/>
      <c r="FC18" s="282"/>
      <c r="FD18" s="282"/>
      <c r="FE18" s="282"/>
      <c r="FF18" s="282"/>
      <c r="FG18" s="282"/>
      <c r="FH18" s="282"/>
      <c r="FI18" s="282"/>
      <c r="FJ18" s="282"/>
      <c r="FK18" s="282"/>
      <c r="FL18" s="282"/>
      <c r="FM18" s="282"/>
      <c r="FN18" s="282"/>
      <c r="FO18" s="282"/>
      <c r="FP18" s="282"/>
      <c r="FQ18" s="282"/>
      <c r="FR18" s="282"/>
      <c r="FS18" s="282"/>
      <c r="FT18" s="282"/>
      <c r="FU18" s="282"/>
      <c r="FV18" s="282"/>
      <c r="FW18" s="282"/>
      <c r="FX18" s="282"/>
      <c r="FY18" s="282"/>
      <c r="FZ18" s="282"/>
      <c r="GA18" s="282"/>
      <c r="GB18" s="282"/>
      <c r="GC18" s="282"/>
      <c r="GD18" s="282"/>
      <c r="GE18" s="282"/>
      <c r="GF18" s="282"/>
      <c r="GG18" s="282"/>
      <c r="GH18" s="282"/>
      <c r="GI18" s="282"/>
      <c r="GJ18" s="282"/>
      <c r="GK18" s="282"/>
      <c r="GL18" s="282"/>
      <c r="GM18" s="282"/>
      <c r="GN18" s="282"/>
      <c r="GO18" s="282"/>
      <c r="GP18" s="282"/>
      <c r="GQ18" s="282"/>
      <c r="GR18" s="282"/>
      <c r="GS18" s="282"/>
      <c r="GT18" s="282"/>
      <c r="GU18" s="282"/>
      <c r="GV18" s="282"/>
      <c r="GW18" s="282"/>
      <c r="GX18" s="282"/>
      <c r="GY18" s="282"/>
      <c r="GZ18" s="282"/>
      <c r="HA18" s="282"/>
      <c r="HB18" s="282"/>
      <c r="HC18" s="282"/>
      <c r="HD18" s="282"/>
      <c r="HE18" s="282"/>
      <c r="HF18" s="282"/>
      <c r="HG18" s="282"/>
      <c r="HH18" s="282"/>
      <c r="HI18" s="282"/>
      <c r="HJ18" s="282"/>
      <c r="HK18" s="282"/>
      <c r="HL18" s="282"/>
      <c r="HM18" s="282"/>
      <c r="HN18" s="282"/>
      <c r="HO18" s="282"/>
      <c r="HP18" s="282"/>
      <c r="HQ18" s="282"/>
      <c r="HR18" s="282"/>
      <c r="HS18" s="282"/>
      <c r="HT18" s="282"/>
      <c r="HU18" s="282"/>
      <c r="HV18" s="282"/>
      <c r="HW18" s="282"/>
      <c r="HX18" s="282"/>
      <c r="HY18" s="282"/>
      <c r="HZ18" s="282"/>
      <c r="IA18" s="282"/>
      <c r="IB18" s="282"/>
      <c r="IC18" s="282"/>
      <c r="ID18" s="282"/>
      <c r="IE18" s="282"/>
      <c r="IF18" s="282"/>
      <c r="IG18" s="282"/>
      <c r="IH18" s="282"/>
      <c r="II18" s="282"/>
      <c r="IJ18" s="282"/>
      <c r="IK18" s="282"/>
      <c r="IL18" s="282"/>
      <c r="IM18" s="282"/>
      <c r="IN18" s="282"/>
      <c r="IO18" s="282"/>
    </row>
    <row r="19" spans="1:249" s="128" customFormat="1" ht="18" customHeight="1" x14ac:dyDescent="0.2">
      <c r="A19" s="285"/>
      <c r="B19" s="286" t="s">
        <v>7</v>
      </c>
      <c r="C19" s="997">
        <f>'9TiempoEspera'!$J19</f>
        <v>124.9</v>
      </c>
      <c r="D19" s="1003">
        <v>124.96889534883721</v>
      </c>
      <c r="E19" s="1003">
        <v>124.69909108489654</v>
      </c>
      <c r="F19" s="1003">
        <v>126.72585886722376</v>
      </c>
      <c r="G19" s="1004">
        <v>122.30410654827969</v>
      </c>
      <c r="H19" s="964"/>
      <c r="I19" s="511"/>
      <c r="J19" s="514"/>
      <c r="K19" s="514"/>
      <c r="L19" s="514"/>
      <c r="M19" s="514"/>
      <c r="N19" s="285"/>
      <c r="O19" s="285"/>
      <c r="P19" s="285"/>
      <c r="Q19" s="285"/>
      <c r="R19" s="285"/>
      <c r="S19" s="285"/>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5"/>
      <c r="AS19" s="285"/>
      <c r="AT19" s="285"/>
      <c r="AU19" s="285"/>
      <c r="AV19" s="285"/>
      <c r="AW19" s="285"/>
      <c r="AX19" s="285"/>
      <c r="AY19" s="285"/>
      <c r="AZ19" s="285"/>
      <c r="BA19" s="285"/>
      <c r="BB19" s="285"/>
      <c r="BC19" s="285"/>
      <c r="BD19" s="285"/>
      <c r="BE19" s="285"/>
      <c r="BF19" s="285"/>
      <c r="BG19" s="285"/>
      <c r="BH19" s="285"/>
      <c r="BI19" s="285"/>
      <c r="BJ19" s="285"/>
      <c r="BK19" s="285"/>
      <c r="BL19" s="285"/>
      <c r="BM19" s="285"/>
      <c r="BN19" s="285"/>
      <c r="BO19" s="285"/>
      <c r="BP19" s="285"/>
      <c r="BQ19" s="285"/>
      <c r="BR19" s="285"/>
      <c r="BS19" s="285"/>
      <c r="BT19" s="285"/>
      <c r="BU19" s="285"/>
      <c r="BV19" s="285"/>
      <c r="BW19" s="285"/>
      <c r="BX19" s="285"/>
      <c r="BY19" s="285"/>
      <c r="BZ19" s="285"/>
      <c r="CA19" s="285"/>
      <c r="CB19" s="285"/>
      <c r="CC19" s="285"/>
      <c r="CD19" s="285"/>
      <c r="CE19" s="285"/>
      <c r="CF19" s="285"/>
      <c r="CG19" s="285"/>
      <c r="CH19" s="285"/>
      <c r="CI19" s="285"/>
      <c r="CJ19" s="285"/>
      <c r="CK19" s="285"/>
      <c r="CL19" s="285"/>
      <c r="CM19" s="285"/>
      <c r="CN19" s="285"/>
      <c r="CO19" s="285"/>
      <c r="CP19" s="285"/>
      <c r="CQ19" s="285"/>
      <c r="CR19" s="285"/>
      <c r="CS19" s="285"/>
      <c r="CT19" s="285"/>
      <c r="CU19" s="285"/>
      <c r="CV19" s="285"/>
      <c r="CW19" s="285"/>
      <c r="CX19" s="285"/>
      <c r="CY19" s="285"/>
      <c r="CZ19" s="285"/>
      <c r="DA19" s="285"/>
      <c r="DB19" s="285"/>
      <c r="DC19" s="285"/>
      <c r="DD19" s="285"/>
      <c r="DE19" s="285"/>
      <c r="DF19" s="285"/>
      <c r="DG19" s="285"/>
      <c r="DH19" s="285"/>
      <c r="DI19" s="285"/>
      <c r="DJ19" s="285"/>
      <c r="DK19" s="285"/>
      <c r="DL19" s="285"/>
      <c r="DM19" s="285"/>
      <c r="DN19" s="285"/>
      <c r="DO19" s="285"/>
      <c r="DP19" s="285"/>
      <c r="DQ19" s="285"/>
      <c r="DR19" s="285"/>
      <c r="DS19" s="285"/>
      <c r="DT19" s="285"/>
      <c r="DU19" s="285"/>
      <c r="DV19" s="285"/>
      <c r="DW19" s="285"/>
      <c r="DX19" s="285"/>
      <c r="DY19" s="285"/>
      <c r="DZ19" s="285"/>
      <c r="EA19" s="285"/>
      <c r="EB19" s="285"/>
      <c r="EC19" s="285"/>
      <c r="ED19" s="285"/>
      <c r="EE19" s="285"/>
      <c r="EF19" s="285"/>
      <c r="EG19" s="285"/>
      <c r="EH19" s="285"/>
      <c r="EI19" s="285"/>
      <c r="EJ19" s="285"/>
      <c r="EK19" s="285"/>
      <c r="EL19" s="285"/>
      <c r="EM19" s="285"/>
      <c r="EN19" s="285"/>
      <c r="EO19" s="285"/>
      <c r="EP19" s="285"/>
      <c r="EQ19" s="285"/>
      <c r="ER19" s="285"/>
      <c r="ES19" s="285"/>
      <c r="ET19" s="285"/>
      <c r="EU19" s="285"/>
      <c r="EV19" s="285"/>
      <c r="EW19" s="285"/>
      <c r="EX19" s="285"/>
      <c r="EY19" s="285"/>
      <c r="EZ19" s="285"/>
      <c r="FA19" s="285"/>
      <c r="FB19" s="285"/>
      <c r="FC19" s="285"/>
      <c r="FD19" s="285"/>
      <c r="FE19" s="285"/>
      <c r="FF19" s="285"/>
      <c r="FG19" s="285"/>
      <c r="FH19" s="285"/>
      <c r="FI19" s="285"/>
      <c r="FJ19" s="285"/>
      <c r="FK19" s="285"/>
      <c r="FL19" s="285"/>
      <c r="FM19" s="285"/>
      <c r="FN19" s="285"/>
      <c r="FO19" s="285"/>
      <c r="FP19" s="285"/>
      <c r="FQ19" s="285"/>
      <c r="FR19" s="285"/>
      <c r="FS19" s="285"/>
      <c r="FT19" s="285"/>
      <c r="FU19" s="285"/>
      <c r="FV19" s="285"/>
      <c r="FW19" s="285"/>
      <c r="FX19" s="285"/>
      <c r="FY19" s="285"/>
      <c r="FZ19" s="285"/>
      <c r="GA19" s="285"/>
      <c r="GB19" s="285"/>
      <c r="GC19" s="285"/>
      <c r="GD19" s="285"/>
      <c r="GE19" s="285"/>
      <c r="GF19" s="285"/>
      <c r="GG19" s="285"/>
      <c r="GH19" s="285"/>
      <c r="GI19" s="285"/>
      <c r="GJ19" s="285"/>
      <c r="GK19" s="285"/>
      <c r="GL19" s="285"/>
      <c r="GM19" s="285"/>
      <c r="GN19" s="285"/>
      <c r="GO19" s="285"/>
      <c r="GP19" s="285"/>
      <c r="GQ19" s="285"/>
      <c r="GR19" s="285"/>
      <c r="GS19" s="285"/>
      <c r="GT19" s="285"/>
      <c r="GU19" s="285"/>
      <c r="GV19" s="285"/>
      <c r="GW19" s="285"/>
      <c r="GX19" s="285"/>
      <c r="GY19" s="285"/>
      <c r="GZ19" s="285"/>
      <c r="HA19" s="285"/>
      <c r="HB19" s="285"/>
      <c r="HC19" s="285"/>
      <c r="HD19" s="285"/>
      <c r="HE19" s="285"/>
      <c r="HF19" s="285"/>
      <c r="HG19" s="285"/>
      <c r="HH19" s="285"/>
      <c r="HI19" s="285"/>
      <c r="HJ19" s="285"/>
      <c r="HK19" s="285"/>
      <c r="HL19" s="285"/>
      <c r="HM19" s="285"/>
      <c r="HN19" s="285"/>
      <c r="HO19" s="285"/>
      <c r="HP19" s="285"/>
      <c r="HQ19" s="285"/>
      <c r="HR19" s="285"/>
      <c r="HS19" s="285"/>
      <c r="HT19" s="285"/>
      <c r="HU19" s="285"/>
      <c r="HV19" s="285"/>
      <c r="HW19" s="285"/>
      <c r="HX19" s="285"/>
      <c r="HY19" s="285"/>
      <c r="HZ19" s="285"/>
      <c r="IA19" s="285"/>
      <c r="IB19" s="285"/>
      <c r="IC19" s="285"/>
      <c r="ID19" s="285"/>
      <c r="IE19" s="285"/>
      <c r="IF19" s="285"/>
      <c r="IG19" s="285"/>
      <c r="IH19" s="285"/>
      <c r="II19" s="285"/>
      <c r="IJ19" s="285"/>
      <c r="IK19" s="285"/>
      <c r="IL19" s="285"/>
      <c r="IM19" s="285"/>
      <c r="IN19" s="285"/>
      <c r="IO19" s="285"/>
    </row>
    <row r="20" spans="1:249" s="128" customFormat="1" ht="18" customHeight="1" x14ac:dyDescent="0.2">
      <c r="A20" s="285"/>
      <c r="B20" s="286" t="s">
        <v>43</v>
      </c>
      <c r="C20" s="997">
        <f>'9TiempoEspera'!$J20</f>
        <v>190.23</v>
      </c>
      <c r="D20" s="1003">
        <v>186.08409658617819</v>
      </c>
      <c r="E20" s="1003">
        <v>181.97251908396947</v>
      </c>
      <c r="F20" s="1003">
        <v>198.08809710258419</v>
      </c>
      <c r="G20" s="1004">
        <v>193.04004884004885</v>
      </c>
      <c r="H20" s="964"/>
      <c r="I20" s="511"/>
      <c r="J20" s="514"/>
      <c r="K20" s="514"/>
      <c r="L20" s="514"/>
      <c r="M20" s="514"/>
      <c r="N20" s="285"/>
      <c r="O20" s="285"/>
      <c r="P20" s="285"/>
      <c r="Q20" s="285"/>
      <c r="R20" s="285"/>
      <c r="S20" s="285"/>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c r="AW20" s="285"/>
      <c r="AX20" s="285"/>
      <c r="AY20" s="285"/>
      <c r="AZ20" s="285"/>
      <c r="BA20" s="285"/>
      <c r="BB20" s="285"/>
      <c r="BC20" s="285"/>
      <c r="BD20" s="285"/>
      <c r="BE20" s="285"/>
      <c r="BF20" s="285"/>
      <c r="BG20" s="285"/>
      <c r="BH20" s="285"/>
      <c r="BI20" s="285"/>
      <c r="BJ20" s="285"/>
      <c r="BK20" s="285"/>
      <c r="BL20" s="285"/>
      <c r="BM20" s="285"/>
      <c r="BN20" s="285"/>
      <c r="BO20" s="285"/>
      <c r="BP20" s="285"/>
      <c r="BQ20" s="285"/>
      <c r="BR20" s="285"/>
      <c r="BS20" s="285"/>
      <c r="BT20" s="285"/>
      <c r="BU20" s="285"/>
      <c r="BV20" s="285"/>
      <c r="BW20" s="285"/>
      <c r="BX20" s="285"/>
      <c r="BY20" s="285"/>
      <c r="BZ20" s="285"/>
      <c r="CA20" s="285"/>
      <c r="CB20" s="285"/>
      <c r="CC20" s="285"/>
      <c r="CD20" s="285"/>
      <c r="CE20" s="285"/>
      <c r="CF20" s="285"/>
      <c r="CG20" s="285"/>
      <c r="CH20" s="285"/>
      <c r="CI20" s="285"/>
      <c r="CJ20" s="285"/>
      <c r="CK20" s="285"/>
      <c r="CL20" s="285"/>
      <c r="CM20" s="285"/>
      <c r="CN20" s="285"/>
      <c r="CO20" s="285"/>
      <c r="CP20" s="285"/>
      <c r="CQ20" s="285"/>
      <c r="CR20" s="285"/>
      <c r="CS20" s="285"/>
      <c r="CT20" s="285"/>
      <c r="CU20" s="285"/>
      <c r="CV20" s="285"/>
      <c r="CW20" s="285"/>
      <c r="CX20" s="285"/>
      <c r="CY20" s="285"/>
      <c r="CZ20" s="285"/>
      <c r="DA20" s="285"/>
      <c r="DB20" s="285"/>
      <c r="DC20" s="285"/>
      <c r="DD20" s="285"/>
      <c r="DE20" s="285"/>
      <c r="DF20" s="285"/>
      <c r="DG20" s="285"/>
      <c r="DH20" s="285"/>
      <c r="DI20" s="285"/>
      <c r="DJ20" s="285"/>
      <c r="DK20" s="285"/>
      <c r="DL20" s="285"/>
      <c r="DM20" s="285"/>
      <c r="DN20" s="285"/>
      <c r="DO20" s="285"/>
      <c r="DP20" s="285"/>
      <c r="DQ20" s="285"/>
      <c r="DR20" s="285"/>
      <c r="DS20" s="285"/>
      <c r="DT20" s="285"/>
      <c r="DU20" s="285"/>
      <c r="DV20" s="285"/>
      <c r="DW20" s="285"/>
      <c r="DX20" s="285"/>
      <c r="DY20" s="285"/>
      <c r="DZ20" s="285"/>
      <c r="EA20" s="285"/>
      <c r="EB20" s="285"/>
      <c r="EC20" s="285"/>
      <c r="ED20" s="285"/>
      <c r="EE20" s="285"/>
      <c r="EF20" s="285"/>
      <c r="EG20" s="285"/>
      <c r="EH20" s="285"/>
      <c r="EI20" s="285"/>
      <c r="EJ20" s="285"/>
      <c r="EK20" s="285"/>
      <c r="EL20" s="285"/>
      <c r="EM20" s="285"/>
      <c r="EN20" s="285"/>
      <c r="EO20" s="285"/>
      <c r="EP20" s="285"/>
      <c r="EQ20" s="285"/>
      <c r="ER20" s="285"/>
      <c r="ES20" s="285"/>
      <c r="ET20" s="285"/>
      <c r="EU20" s="285"/>
      <c r="EV20" s="285"/>
      <c r="EW20" s="285"/>
      <c r="EX20" s="285"/>
      <c r="EY20" s="285"/>
      <c r="EZ20" s="285"/>
      <c r="FA20" s="285"/>
      <c r="FB20" s="285"/>
      <c r="FC20" s="285"/>
      <c r="FD20" s="285"/>
      <c r="FE20" s="285"/>
      <c r="FF20" s="285"/>
      <c r="FG20" s="285"/>
      <c r="FH20" s="285"/>
      <c r="FI20" s="285"/>
      <c r="FJ20" s="285"/>
      <c r="FK20" s="285"/>
      <c r="FL20" s="285"/>
      <c r="FM20" s="285"/>
      <c r="FN20" s="285"/>
      <c r="FO20" s="285"/>
      <c r="FP20" s="285"/>
      <c r="FQ20" s="285"/>
      <c r="FR20" s="285"/>
      <c r="FS20" s="285"/>
      <c r="FT20" s="285"/>
      <c r="FU20" s="285"/>
      <c r="FV20" s="285"/>
      <c r="FW20" s="285"/>
      <c r="FX20" s="285"/>
      <c r="FY20" s="285"/>
      <c r="FZ20" s="285"/>
      <c r="GA20" s="285"/>
      <c r="GB20" s="285"/>
      <c r="GC20" s="285"/>
      <c r="GD20" s="285"/>
      <c r="GE20" s="285"/>
      <c r="GF20" s="285"/>
      <c r="GG20" s="285"/>
      <c r="GH20" s="285"/>
      <c r="GI20" s="285"/>
      <c r="GJ20" s="285"/>
      <c r="GK20" s="285"/>
      <c r="GL20" s="285"/>
      <c r="GM20" s="285"/>
      <c r="GN20" s="285"/>
      <c r="GO20" s="285"/>
      <c r="GP20" s="285"/>
      <c r="GQ20" s="285"/>
      <c r="GR20" s="285"/>
      <c r="GS20" s="285"/>
      <c r="GT20" s="285"/>
      <c r="GU20" s="285"/>
      <c r="GV20" s="285"/>
      <c r="GW20" s="285"/>
      <c r="GX20" s="285"/>
      <c r="GY20" s="285"/>
      <c r="GZ20" s="285"/>
      <c r="HA20" s="285"/>
      <c r="HB20" s="285"/>
      <c r="HC20" s="285"/>
      <c r="HD20" s="285"/>
      <c r="HE20" s="285"/>
      <c r="HF20" s="285"/>
      <c r="HG20" s="285"/>
      <c r="HH20" s="285"/>
      <c r="HI20" s="285"/>
      <c r="HJ20" s="285"/>
      <c r="HK20" s="285"/>
      <c r="HL20" s="285"/>
      <c r="HM20" s="285"/>
      <c r="HN20" s="285"/>
      <c r="HO20" s="285"/>
      <c r="HP20" s="285"/>
      <c r="HQ20" s="285"/>
      <c r="HR20" s="285"/>
      <c r="HS20" s="285"/>
      <c r="HT20" s="285"/>
      <c r="HU20" s="285"/>
      <c r="HV20" s="285"/>
      <c r="HW20" s="285"/>
      <c r="HX20" s="285"/>
      <c r="HY20" s="285"/>
      <c r="HZ20" s="285"/>
      <c r="IA20" s="285"/>
      <c r="IB20" s="285"/>
      <c r="IC20" s="285"/>
      <c r="ID20" s="285"/>
      <c r="IE20" s="285"/>
      <c r="IF20" s="285"/>
      <c r="IG20" s="285"/>
      <c r="IH20" s="285"/>
      <c r="II20" s="285"/>
      <c r="IJ20" s="285"/>
      <c r="IK20" s="285"/>
      <c r="IL20" s="285"/>
      <c r="IM20" s="285"/>
      <c r="IN20" s="285"/>
      <c r="IO20" s="285"/>
    </row>
    <row r="21" spans="1:249" s="128" customFormat="1" ht="18" customHeight="1" x14ac:dyDescent="0.2">
      <c r="A21" s="285"/>
      <c r="B21" s="286" t="s">
        <v>44</v>
      </c>
      <c r="C21" s="997">
        <f>'9TiempoEspera'!$J21</f>
        <v>295.11</v>
      </c>
      <c r="D21" s="1003">
        <v>306.98989739542225</v>
      </c>
      <c r="E21" s="1003">
        <v>289.48175397292528</v>
      </c>
      <c r="F21" s="1003">
        <v>285.1317263209155</v>
      </c>
      <c r="G21" s="1004">
        <v>298.1140483383686</v>
      </c>
      <c r="H21" s="964"/>
      <c r="I21" s="511"/>
      <c r="J21" s="514"/>
      <c r="K21" s="514"/>
      <c r="L21" s="514"/>
      <c r="M21" s="514"/>
      <c r="N21" s="285"/>
      <c r="O21" s="285"/>
      <c r="P21" s="285"/>
      <c r="Q21" s="285"/>
      <c r="R21" s="285"/>
      <c r="S21" s="285"/>
      <c r="T21" s="285"/>
      <c r="U21" s="285"/>
      <c r="V21" s="285"/>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5"/>
      <c r="AS21" s="285"/>
      <c r="AT21" s="285"/>
      <c r="AU21" s="285"/>
      <c r="AV21" s="285"/>
      <c r="AW21" s="285"/>
      <c r="AX21" s="285"/>
      <c r="AY21" s="285"/>
      <c r="AZ21" s="285"/>
      <c r="BA21" s="285"/>
      <c r="BB21" s="285"/>
      <c r="BC21" s="285"/>
      <c r="BD21" s="285"/>
      <c r="BE21" s="285"/>
      <c r="BF21" s="285"/>
      <c r="BG21" s="285"/>
      <c r="BH21" s="285"/>
      <c r="BI21" s="285"/>
      <c r="BJ21" s="285"/>
      <c r="BK21" s="285"/>
      <c r="BL21" s="285"/>
      <c r="BM21" s="285"/>
      <c r="BN21" s="285"/>
      <c r="BO21" s="285"/>
      <c r="BP21" s="285"/>
      <c r="BQ21" s="285"/>
      <c r="BR21" s="285"/>
      <c r="BS21" s="285"/>
      <c r="BT21" s="285"/>
      <c r="BU21" s="285"/>
      <c r="BV21" s="285"/>
      <c r="BW21" s="285"/>
      <c r="BX21" s="285"/>
      <c r="BY21" s="285"/>
      <c r="BZ21" s="285"/>
      <c r="CA21" s="285"/>
      <c r="CB21" s="285"/>
      <c r="CC21" s="285"/>
      <c r="CD21" s="285"/>
      <c r="CE21" s="285"/>
      <c r="CF21" s="285"/>
      <c r="CG21" s="285"/>
      <c r="CH21" s="285"/>
      <c r="CI21" s="285"/>
      <c r="CJ21" s="285"/>
      <c r="CK21" s="285"/>
      <c r="CL21" s="285"/>
      <c r="CM21" s="285"/>
      <c r="CN21" s="285"/>
      <c r="CO21" s="285"/>
      <c r="CP21" s="285"/>
      <c r="CQ21" s="285"/>
      <c r="CR21" s="285"/>
      <c r="CS21" s="285"/>
      <c r="CT21" s="285"/>
      <c r="CU21" s="285"/>
      <c r="CV21" s="285"/>
      <c r="CW21" s="285"/>
      <c r="CX21" s="285"/>
      <c r="CY21" s="285"/>
      <c r="CZ21" s="285"/>
      <c r="DA21" s="285"/>
      <c r="DB21" s="285"/>
      <c r="DC21" s="285"/>
      <c r="DD21" s="285"/>
      <c r="DE21" s="285"/>
      <c r="DF21" s="285"/>
      <c r="DG21" s="285"/>
      <c r="DH21" s="285"/>
      <c r="DI21" s="285"/>
      <c r="DJ21" s="285"/>
      <c r="DK21" s="285"/>
      <c r="DL21" s="285"/>
      <c r="DM21" s="285"/>
      <c r="DN21" s="285"/>
      <c r="DO21" s="285"/>
      <c r="DP21" s="285"/>
      <c r="DQ21" s="285"/>
      <c r="DR21" s="285"/>
      <c r="DS21" s="285"/>
      <c r="DT21" s="285"/>
      <c r="DU21" s="285"/>
      <c r="DV21" s="285"/>
      <c r="DW21" s="285"/>
      <c r="DX21" s="285"/>
      <c r="DY21" s="285"/>
      <c r="DZ21" s="285"/>
      <c r="EA21" s="285"/>
      <c r="EB21" s="285"/>
      <c r="EC21" s="285"/>
      <c r="ED21" s="285"/>
      <c r="EE21" s="285"/>
      <c r="EF21" s="285"/>
      <c r="EG21" s="285"/>
      <c r="EH21" s="285"/>
      <c r="EI21" s="285"/>
      <c r="EJ21" s="285"/>
      <c r="EK21" s="285"/>
      <c r="EL21" s="285"/>
      <c r="EM21" s="285"/>
      <c r="EN21" s="285"/>
      <c r="EO21" s="285"/>
      <c r="EP21" s="285"/>
      <c r="EQ21" s="285"/>
      <c r="ER21" s="285"/>
      <c r="ES21" s="285"/>
      <c r="ET21" s="285"/>
      <c r="EU21" s="285"/>
      <c r="EV21" s="285"/>
      <c r="EW21" s="285"/>
      <c r="EX21" s="285"/>
      <c r="EY21" s="285"/>
      <c r="EZ21" s="285"/>
      <c r="FA21" s="285"/>
      <c r="FB21" s="285"/>
      <c r="FC21" s="285"/>
      <c r="FD21" s="285"/>
      <c r="FE21" s="285"/>
      <c r="FF21" s="285"/>
      <c r="FG21" s="285"/>
      <c r="FH21" s="285"/>
      <c r="FI21" s="285"/>
      <c r="FJ21" s="285"/>
      <c r="FK21" s="285"/>
      <c r="FL21" s="285"/>
      <c r="FM21" s="285"/>
      <c r="FN21" s="285"/>
      <c r="FO21" s="285"/>
      <c r="FP21" s="285"/>
      <c r="FQ21" s="285"/>
      <c r="FR21" s="285"/>
      <c r="FS21" s="285"/>
      <c r="FT21" s="285"/>
      <c r="FU21" s="285"/>
      <c r="FV21" s="285"/>
      <c r="FW21" s="285"/>
      <c r="FX21" s="285"/>
      <c r="FY21" s="285"/>
      <c r="FZ21" s="285"/>
      <c r="GA21" s="285"/>
      <c r="GB21" s="285"/>
      <c r="GC21" s="285"/>
      <c r="GD21" s="285"/>
      <c r="GE21" s="285"/>
      <c r="GF21" s="285"/>
      <c r="GG21" s="285"/>
      <c r="GH21" s="285"/>
      <c r="GI21" s="285"/>
      <c r="GJ21" s="285"/>
      <c r="GK21" s="285"/>
      <c r="GL21" s="285"/>
      <c r="GM21" s="285"/>
      <c r="GN21" s="285"/>
      <c r="GO21" s="285"/>
      <c r="GP21" s="285"/>
      <c r="GQ21" s="285"/>
      <c r="GR21" s="285"/>
      <c r="GS21" s="285"/>
      <c r="GT21" s="285"/>
      <c r="GU21" s="285"/>
      <c r="GV21" s="285"/>
      <c r="GW21" s="285"/>
      <c r="GX21" s="285"/>
      <c r="GY21" s="285"/>
      <c r="GZ21" s="285"/>
      <c r="HA21" s="285"/>
      <c r="HB21" s="285"/>
      <c r="HC21" s="285"/>
      <c r="HD21" s="285"/>
      <c r="HE21" s="285"/>
      <c r="HF21" s="285"/>
      <c r="HG21" s="285"/>
      <c r="HH21" s="285"/>
      <c r="HI21" s="285"/>
      <c r="HJ21" s="285"/>
      <c r="HK21" s="285"/>
      <c r="HL21" s="285"/>
      <c r="HM21" s="285"/>
      <c r="HN21" s="285"/>
      <c r="HO21" s="285"/>
      <c r="HP21" s="285"/>
      <c r="HQ21" s="285"/>
      <c r="HR21" s="285"/>
      <c r="HS21" s="285"/>
      <c r="HT21" s="285"/>
      <c r="HU21" s="285"/>
      <c r="HV21" s="285"/>
      <c r="HW21" s="285"/>
      <c r="HX21" s="285"/>
      <c r="HY21" s="285"/>
      <c r="HZ21" s="285"/>
      <c r="IA21" s="285"/>
      <c r="IB21" s="285"/>
      <c r="IC21" s="285"/>
      <c r="ID21" s="285"/>
      <c r="IE21" s="285"/>
      <c r="IF21" s="285"/>
      <c r="IG21" s="285"/>
      <c r="IH21" s="285"/>
      <c r="II21" s="285"/>
      <c r="IJ21" s="285"/>
      <c r="IK21" s="285"/>
      <c r="IL21" s="285"/>
      <c r="IM21" s="285"/>
      <c r="IN21" s="285"/>
      <c r="IO21" s="285"/>
    </row>
    <row r="22" spans="1:249" s="128" customFormat="1" ht="18" customHeight="1" x14ac:dyDescent="0.2">
      <c r="A22" s="285"/>
      <c r="B22" s="286" t="s">
        <v>6</v>
      </c>
      <c r="C22" s="997">
        <f>'9TiempoEspera'!$J22</f>
        <v>300.27999999999997</v>
      </c>
      <c r="D22" s="1003">
        <v>322.86913073237508</v>
      </c>
      <c r="E22" s="1003">
        <v>305.28068705488062</v>
      </c>
      <c r="F22" s="1003">
        <v>281.17455840878728</v>
      </c>
      <c r="G22" s="1004">
        <v>291.81516253960802</v>
      </c>
      <c r="H22" s="964"/>
      <c r="I22" s="511"/>
      <c r="J22" s="514"/>
      <c r="K22" s="514"/>
      <c r="L22" s="514"/>
      <c r="M22" s="514"/>
      <c r="N22" s="285"/>
      <c r="O22" s="285"/>
      <c r="P22" s="285"/>
      <c r="Q22" s="285"/>
      <c r="R22" s="285"/>
      <c r="S22" s="285"/>
      <c r="T22" s="285"/>
      <c r="U22" s="285"/>
      <c r="V22" s="285"/>
      <c r="W22" s="285"/>
      <c r="X22" s="285"/>
      <c r="Y22" s="285"/>
      <c r="Z22" s="285"/>
      <c r="AA22" s="285"/>
      <c r="AB22" s="285"/>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5"/>
      <c r="BD22" s="285"/>
      <c r="BE22" s="285"/>
      <c r="BF22" s="285"/>
      <c r="BG22" s="285"/>
      <c r="BH22" s="285"/>
      <c r="BI22" s="285"/>
      <c r="BJ22" s="285"/>
      <c r="BK22" s="285"/>
      <c r="BL22" s="285"/>
      <c r="BM22" s="285"/>
      <c r="BN22" s="285"/>
      <c r="BO22" s="285"/>
      <c r="BP22" s="285"/>
      <c r="BQ22" s="285"/>
      <c r="BR22" s="285"/>
      <c r="BS22" s="285"/>
      <c r="BT22" s="285"/>
      <c r="BU22" s="285"/>
      <c r="BV22" s="285"/>
      <c r="BW22" s="285"/>
      <c r="BX22" s="285"/>
      <c r="BY22" s="285"/>
      <c r="BZ22" s="285"/>
      <c r="CA22" s="285"/>
      <c r="CB22" s="285"/>
      <c r="CC22" s="285"/>
      <c r="CD22" s="285"/>
      <c r="CE22" s="285"/>
      <c r="CF22" s="285"/>
      <c r="CG22" s="285"/>
      <c r="CH22" s="285"/>
      <c r="CI22" s="285"/>
      <c r="CJ22" s="285"/>
      <c r="CK22" s="285"/>
      <c r="CL22" s="285"/>
      <c r="CM22" s="285"/>
      <c r="CN22" s="285"/>
      <c r="CO22" s="285"/>
      <c r="CP22" s="285"/>
      <c r="CQ22" s="285"/>
      <c r="CR22" s="285"/>
      <c r="CS22" s="285"/>
      <c r="CT22" s="285"/>
      <c r="CU22" s="285"/>
      <c r="CV22" s="285"/>
      <c r="CW22" s="285"/>
      <c r="CX22" s="285"/>
      <c r="CY22" s="285"/>
      <c r="CZ22" s="285"/>
      <c r="DA22" s="285"/>
      <c r="DB22" s="285"/>
      <c r="DC22" s="285"/>
      <c r="DD22" s="285"/>
      <c r="DE22" s="285"/>
      <c r="DF22" s="285"/>
      <c r="DG22" s="285"/>
      <c r="DH22" s="285"/>
      <c r="DI22" s="285"/>
      <c r="DJ22" s="285"/>
      <c r="DK22" s="285"/>
      <c r="DL22" s="285"/>
      <c r="DM22" s="285"/>
      <c r="DN22" s="285"/>
      <c r="DO22" s="285"/>
      <c r="DP22" s="285"/>
      <c r="DQ22" s="285"/>
      <c r="DR22" s="285"/>
      <c r="DS22" s="285"/>
      <c r="DT22" s="285"/>
      <c r="DU22" s="285"/>
      <c r="DV22" s="285"/>
      <c r="DW22" s="285"/>
      <c r="DX22" s="285"/>
      <c r="DY22" s="285"/>
      <c r="DZ22" s="285"/>
      <c r="EA22" s="285"/>
      <c r="EB22" s="285"/>
      <c r="EC22" s="285"/>
      <c r="ED22" s="285"/>
      <c r="EE22" s="285"/>
      <c r="EF22" s="285"/>
      <c r="EG22" s="285"/>
      <c r="EH22" s="285"/>
      <c r="EI22" s="285"/>
      <c r="EJ22" s="285"/>
      <c r="EK22" s="285"/>
      <c r="EL22" s="285"/>
      <c r="EM22" s="285"/>
      <c r="EN22" s="285"/>
      <c r="EO22" s="285"/>
      <c r="EP22" s="285"/>
      <c r="EQ22" s="285"/>
      <c r="ER22" s="285"/>
      <c r="ES22" s="285"/>
      <c r="ET22" s="285"/>
      <c r="EU22" s="285"/>
      <c r="EV22" s="285"/>
      <c r="EW22" s="285"/>
      <c r="EX22" s="285"/>
      <c r="EY22" s="285"/>
      <c r="EZ22" s="285"/>
      <c r="FA22" s="285"/>
      <c r="FB22" s="285"/>
      <c r="FC22" s="285"/>
      <c r="FD22" s="285"/>
      <c r="FE22" s="285"/>
      <c r="FF22" s="285"/>
      <c r="FG22" s="285"/>
      <c r="FH22" s="285"/>
      <c r="FI22" s="285"/>
      <c r="FJ22" s="285"/>
      <c r="FK22" s="285"/>
      <c r="FL22" s="285"/>
      <c r="FM22" s="285"/>
      <c r="FN22" s="285"/>
      <c r="FO22" s="285"/>
      <c r="FP22" s="285"/>
      <c r="FQ22" s="285"/>
      <c r="FR22" s="285"/>
      <c r="FS22" s="285"/>
      <c r="FT22" s="285"/>
      <c r="FU22" s="285"/>
      <c r="FV22" s="285"/>
      <c r="FW22" s="285"/>
      <c r="FX22" s="285"/>
      <c r="FY22" s="285"/>
      <c r="FZ22" s="285"/>
      <c r="GA22" s="285"/>
      <c r="GB22" s="285"/>
      <c r="GC22" s="285"/>
      <c r="GD22" s="285"/>
      <c r="GE22" s="285"/>
      <c r="GF22" s="285"/>
      <c r="GG22" s="285"/>
      <c r="GH22" s="285"/>
      <c r="GI22" s="285"/>
      <c r="GJ22" s="285"/>
      <c r="GK22" s="285"/>
      <c r="GL22" s="285"/>
      <c r="GM22" s="285"/>
      <c r="GN22" s="285"/>
      <c r="GO22" s="285"/>
      <c r="GP22" s="285"/>
      <c r="GQ22" s="285"/>
      <c r="GR22" s="285"/>
      <c r="GS22" s="285"/>
      <c r="GT22" s="285"/>
      <c r="GU22" s="285"/>
      <c r="GV22" s="285"/>
      <c r="GW22" s="285"/>
      <c r="GX22" s="285"/>
      <c r="GY22" s="285"/>
      <c r="GZ22" s="285"/>
      <c r="HA22" s="285"/>
      <c r="HB22" s="285"/>
      <c r="HC22" s="285"/>
      <c r="HD22" s="285"/>
      <c r="HE22" s="285"/>
      <c r="HF22" s="285"/>
      <c r="HG22" s="285"/>
      <c r="HH22" s="285"/>
      <c r="HI22" s="285"/>
      <c r="HJ22" s="285"/>
      <c r="HK22" s="285"/>
      <c r="HL22" s="285"/>
      <c r="HM22" s="285"/>
      <c r="HN22" s="285"/>
      <c r="HO22" s="285"/>
      <c r="HP22" s="285"/>
      <c r="HQ22" s="285"/>
      <c r="HR22" s="285"/>
      <c r="HS22" s="285"/>
      <c r="HT22" s="285"/>
      <c r="HU22" s="285"/>
      <c r="HV22" s="285"/>
      <c r="HW22" s="285"/>
      <c r="HX22" s="285"/>
      <c r="HY22" s="285"/>
      <c r="HZ22" s="285"/>
      <c r="IA22" s="285"/>
      <c r="IB22" s="285"/>
      <c r="IC22" s="285"/>
      <c r="ID22" s="285"/>
      <c r="IE22" s="285"/>
      <c r="IF22" s="285"/>
      <c r="IG22" s="285"/>
      <c r="IH22" s="285"/>
      <c r="II22" s="285"/>
      <c r="IJ22" s="285"/>
      <c r="IK22" s="285"/>
      <c r="IL22" s="285"/>
      <c r="IM22" s="285"/>
      <c r="IN22" s="285"/>
      <c r="IO22" s="285"/>
    </row>
    <row r="23" spans="1:249" s="125" customFormat="1" ht="18" customHeight="1" x14ac:dyDescent="0.2">
      <c r="A23" s="282"/>
      <c r="B23" s="234" t="s">
        <v>5</v>
      </c>
      <c r="C23" s="997">
        <f>'9TiempoEspera'!$J23</f>
        <v>380.64</v>
      </c>
      <c r="D23" s="1003">
        <v>427.06334231805931</v>
      </c>
      <c r="E23" s="1003">
        <v>392.76981132075474</v>
      </c>
      <c r="F23" s="1003">
        <v>377.70496323529414</v>
      </c>
      <c r="G23" s="1004">
        <v>353.05565978736712</v>
      </c>
      <c r="H23" s="964"/>
      <c r="I23" s="511"/>
      <c r="J23" s="514"/>
      <c r="K23" s="514"/>
      <c r="L23" s="514"/>
      <c r="M23" s="514"/>
      <c r="N23" s="282"/>
      <c r="O23" s="282"/>
      <c r="P23" s="282"/>
      <c r="Q23" s="282"/>
      <c r="R23" s="282"/>
      <c r="S23" s="282"/>
      <c r="T23" s="282"/>
      <c r="U23" s="282"/>
      <c r="V23" s="282"/>
      <c r="W23" s="282"/>
      <c r="X23" s="282"/>
      <c r="Y23" s="282"/>
      <c r="Z23" s="282"/>
      <c r="AA23" s="282"/>
      <c r="AB23" s="282"/>
      <c r="AC23" s="282"/>
      <c r="AD23" s="282"/>
      <c r="AE23" s="282"/>
      <c r="AF23" s="282"/>
      <c r="AG23" s="282"/>
      <c r="AH23" s="282"/>
      <c r="AI23" s="282"/>
      <c r="AJ23" s="282"/>
      <c r="AK23" s="282"/>
      <c r="AL23" s="282"/>
      <c r="AM23" s="282"/>
      <c r="AN23" s="282"/>
      <c r="AO23" s="282"/>
      <c r="AP23" s="282"/>
      <c r="AQ23" s="282"/>
      <c r="AR23" s="282"/>
      <c r="AS23" s="282"/>
      <c r="AT23" s="282"/>
      <c r="AU23" s="282"/>
      <c r="AV23" s="282"/>
      <c r="AW23" s="282"/>
      <c r="AX23" s="282"/>
      <c r="AY23" s="282"/>
      <c r="AZ23" s="282"/>
      <c r="BA23" s="282"/>
      <c r="BB23" s="282"/>
      <c r="BC23" s="282"/>
      <c r="BD23" s="282"/>
      <c r="BE23" s="282"/>
      <c r="BF23" s="282"/>
      <c r="BG23" s="282"/>
      <c r="BH23" s="282"/>
      <c r="BI23" s="282"/>
      <c r="BJ23" s="282"/>
      <c r="BK23" s="282"/>
      <c r="BL23" s="282"/>
      <c r="BM23" s="282"/>
      <c r="BN23" s="282"/>
      <c r="BO23" s="282"/>
      <c r="BP23" s="282"/>
      <c r="BQ23" s="282"/>
      <c r="BR23" s="282"/>
      <c r="BS23" s="282"/>
      <c r="BT23" s="282"/>
      <c r="BU23" s="282"/>
      <c r="BV23" s="282"/>
      <c r="BW23" s="282"/>
      <c r="BX23" s="282"/>
      <c r="BY23" s="282"/>
      <c r="BZ23" s="282"/>
      <c r="CA23" s="282"/>
      <c r="CB23" s="282"/>
      <c r="CC23" s="282"/>
      <c r="CD23" s="282"/>
      <c r="CE23" s="282"/>
      <c r="CF23" s="282"/>
      <c r="CG23" s="282"/>
      <c r="CH23" s="282"/>
      <c r="CI23" s="282"/>
      <c r="CJ23" s="282"/>
      <c r="CK23" s="282"/>
      <c r="CL23" s="282"/>
      <c r="CM23" s="282"/>
      <c r="CN23" s="282"/>
      <c r="CO23" s="282"/>
      <c r="CP23" s="282"/>
      <c r="CQ23" s="282"/>
      <c r="CR23" s="282"/>
      <c r="CS23" s="282"/>
      <c r="CT23" s="282"/>
      <c r="CU23" s="282"/>
      <c r="CV23" s="282"/>
      <c r="CW23" s="282"/>
      <c r="CX23" s="282"/>
      <c r="CY23" s="282"/>
      <c r="CZ23" s="282"/>
      <c r="DA23" s="282"/>
      <c r="DB23" s="282"/>
      <c r="DC23" s="282"/>
      <c r="DD23" s="282"/>
      <c r="DE23" s="282"/>
      <c r="DF23" s="282"/>
      <c r="DG23" s="282"/>
      <c r="DH23" s="282"/>
      <c r="DI23" s="282"/>
      <c r="DJ23" s="282"/>
      <c r="DK23" s="282"/>
      <c r="DL23" s="282"/>
      <c r="DM23" s="282"/>
      <c r="DN23" s="282"/>
      <c r="DO23" s="282"/>
      <c r="DP23" s="282"/>
      <c r="DQ23" s="282"/>
      <c r="DR23" s="282"/>
      <c r="DS23" s="282"/>
      <c r="DT23" s="282"/>
      <c r="DU23" s="282"/>
      <c r="DV23" s="282"/>
      <c r="DW23" s="282"/>
      <c r="DX23" s="282"/>
      <c r="DY23" s="282"/>
      <c r="DZ23" s="282"/>
      <c r="EA23" s="282"/>
      <c r="EB23" s="282"/>
      <c r="EC23" s="282"/>
      <c r="ED23" s="282"/>
      <c r="EE23" s="282"/>
      <c r="EF23" s="282"/>
      <c r="EG23" s="282"/>
      <c r="EH23" s="282"/>
      <c r="EI23" s="282"/>
      <c r="EJ23" s="282"/>
      <c r="EK23" s="282"/>
      <c r="EL23" s="282"/>
      <c r="EM23" s="282"/>
      <c r="EN23" s="282"/>
      <c r="EO23" s="282"/>
      <c r="EP23" s="282"/>
      <c r="EQ23" s="282"/>
      <c r="ER23" s="282"/>
      <c r="ES23" s="282"/>
      <c r="ET23" s="282"/>
      <c r="EU23" s="282"/>
      <c r="EV23" s="282"/>
      <c r="EW23" s="282"/>
      <c r="EX23" s="282"/>
      <c r="EY23" s="282"/>
      <c r="EZ23" s="282"/>
      <c r="FA23" s="282"/>
      <c r="FB23" s="282"/>
      <c r="FC23" s="282"/>
      <c r="FD23" s="282"/>
      <c r="FE23" s="282"/>
      <c r="FF23" s="282"/>
      <c r="FG23" s="282"/>
      <c r="FH23" s="282"/>
      <c r="FI23" s="282"/>
      <c r="FJ23" s="282"/>
      <c r="FK23" s="282"/>
      <c r="FL23" s="282"/>
      <c r="FM23" s="282"/>
      <c r="FN23" s="282"/>
      <c r="FO23" s="282"/>
      <c r="FP23" s="282"/>
      <c r="FQ23" s="28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282"/>
      <c r="GW23" s="282"/>
      <c r="GX23" s="282"/>
      <c r="GY23" s="282"/>
      <c r="GZ23" s="282"/>
      <c r="HA23" s="282"/>
      <c r="HB23" s="282"/>
      <c r="HC23" s="282"/>
      <c r="HD23" s="282"/>
      <c r="HE23" s="282"/>
      <c r="HF23" s="282"/>
      <c r="HG23" s="282"/>
      <c r="HH23" s="282"/>
      <c r="HI23" s="282"/>
      <c r="HJ23" s="282"/>
      <c r="HK23" s="282"/>
      <c r="HL23" s="282"/>
      <c r="HM23" s="282"/>
      <c r="HN23" s="282"/>
      <c r="HO23" s="282"/>
      <c r="HP23" s="282"/>
      <c r="HQ23" s="282"/>
      <c r="HR23" s="282"/>
      <c r="HS23" s="282"/>
      <c r="HT23" s="282"/>
      <c r="HU23" s="282"/>
      <c r="HV23" s="282"/>
      <c r="HW23" s="282"/>
      <c r="HX23" s="282"/>
      <c r="HY23" s="282"/>
      <c r="HZ23" s="282"/>
      <c r="IA23" s="282"/>
      <c r="IB23" s="282"/>
      <c r="IC23" s="282"/>
      <c r="ID23" s="282"/>
      <c r="IE23" s="282"/>
      <c r="IF23" s="282"/>
      <c r="IG23" s="282"/>
      <c r="IH23" s="282"/>
      <c r="II23" s="282"/>
      <c r="IJ23" s="282"/>
      <c r="IK23" s="282"/>
      <c r="IL23" s="282"/>
      <c r="IM23" s="282"/>
      <c r="IN23" s="282"/>
      <c r="IO23" s="282"/>
    </row>
    <row r="24" spans="1:249" s="125" customFormat="1" ht="18" customHeight="1" x14ac:dyDescent="0.2">
      <c r="A24" s="282"/>
      <c r="B24" s="234" t="s">
        <v>38</v>
      </c>
      <c r="C24" s="997">
        <f>'9TiempoEspera'!$J24</f>
        <v>364.4</v>
      </c>
      <c r="D24" s="1003">
        <v>383.33762886597935</v>
      </c>
      <c r="E24" s="1003">
        <v>363.61838351822502</v>
      </c>
      <c r="F24" s="1003">
        <v>349.16139240506328</v>
      </c>
      <c r="G24" s="1004">
        <v>356.91879131255899</v>
      </c>
      <c r="H24" s="964"/>
      <c r="I24" s="511"/>
      <c r="J24" s="514"/>
      <c r="K24" s="514"/>
      <c r="L24" s="514"/>
      <c r="M24" s="514"/>
      <c r="N24" s="282"/>
      <c r="O24" s="282"/>
      <c r="P24" s="282"/>
      <c r="Q24" s="282"/>
      <c r="R24" s="282"/>
      <c r="S24" s="282"/>
      <c r="T24" s="282"/>
      <c r="U24" s="282"/>
      <c r="V24" s="282"/>
      <c r="W24" s="282"/>
      <c r="X24" s="282"/>
      <c r="Y24" s="282"/>
      <c r="Z24" s="282"/>
      <c r="AA24" s="282"/>
      <c r="AB24" s="282"/>
      <c r="AC24" s="282"/>
      <c r="AD24" s="282"/>
      <c r="AE24" s="282"/>
      <c r="AF24" s="282"/>
      <c r="AG24" s="282"/>
      <c r="AH24" s="282"/>
      <c r="AI24" s="282"/>
      <c r="AJ24" s="282"/>
      <c r="AK24" s="282"/>
      <c r="AL24" s="282"/>
      <c r="AM24" s="282"/>
      <c r="AN24" s="282"/>
      <c r="AO24" s="282"/>
      <c r="AP24" s="282"/>
      <c r="AQ24" s="282"/>
      <c r="AR24" s="282"/>
      <c r="AS24" s="282"/>
      <c r="AT24" s="282"/>
      <c r="AU24" s="282"/>
      <c r="AV24" s="282"/>
      <c r="AW24" s="282"/>
      <c r="AX24" s="282"/>
      <c r="AY24" s="282"/>
      <c r="AZ24" s="282"/>
      <c r="BA24" s="282"/>
      <c r="BB24" s="282"/>
      <c r="BC24" s="282"/>
      <c r="BD24" s="282"/>
      <c r="BE24" s="282"/>
      <c r="BF24" s="282"/>
      <c r="BG24" s="282"/>
      <c r="BH24" s="282"/>
      <c r="BI24" s="282"/>
      <c r="BJ24" s="282"/>
      <c r="BK24" s="282"/>
      <c r="BL24" s="282"/>
      <c r="BM24" s="282"/>
      <c r="BN24" s="282"/>
      <c r="BO24" s="282"/>
      <c r="BP24" s="282"/>
      <c r="BQ24" s="282"/>
      <c r="BR24" s="282"/>
      <c r="BS24" s="282"/>
      <c r="BT24" s="282"/>
      <c r="BU24" s="282"/>
      <c r="BV24" s="282"/>
      <c r="BW24" s="282"/>
      <c r="BX24" s="282"/>
      <c r="BY24" s="282"/>
      <c r="BZ24" s="282"/>
      <c r="CA24" s="282"/>
      <c r="CB24" s="282"/>
      <c r="CC24" s="282"/>
      <c r="CD24" s="282"/>
      <c r="CE24" s="282"/>
      <c r="CF24" s="282"/>
      <c r="CG24" s="282"/>
      <c r="CH24" s="282"/>
      <c r="CI24" s="282"/>
      <c r="CJ24" s="282"/>
      <c r="CK24" s="282"/>
      <c r="CL24" s="282"/>
      <c r="CM24" s="282"/>
      <c r="CN24" s="282"/>
      <c r="CO24" s="282"/>
      <c r="CP24" s="282"/>
      <c r="CQ24" s="282"/>
      <c r="CR24" s="282"/>
      <c r="CS24" s="282"/>
      <c r="CT24" s="282"/>
      <c r="CU24" s="282"/>
      <c r="CV24" s="282"/>
      <c r="CW24" s="282"/>
      <c r="CX24" s="282"/>
      <c r="CY24" s="282"/>
      <c r="CZ24" s="282"/>
      <c r="DA24" s="282"/>
      <c r="DB24" s="282"/>
      <c r="DC24" s="282"/>
      <c r="DD24" s="282"/>
      <c r="DE24" s="282"/>
      <c r="DF24" s="282"/>
      <c r="DG24" s="282"/>
      <c r="DH24" s="282"/>
      <c r="DI24" s="282"/>
      <c r="DJ24" s="282"/>
      <c r="DK24" s="282"/>
      <c r="DL24" s="282"/>
      <c r="DM24" s="282"/>
      <c r="DN24" s="282"/>
      <c r="DO24" s="282"/>
      <c r="DP24" s="282"/>
      <c r="DQ24" s="282"/>
      <c r="DR24" s="282"/>
      <c r="DS24" s="282"/>
      <c r="DT24" s="282"/>
      <c r="DU24" s="282"/>
      <c r="DV24" s="282"/>
      <c r="DW24" s="282"/>
      <c r="DX24" s="282"/>
      <c r="DY24" s="282"/>
      <c r="DZ24" s="282"/>
      <c r="EA24" s="282"/>
      <c r="EB24" s="282"/>
      <c r="EC24" s="282"/>
      <c r="ED24" s="282"/>
      <c r="EE24" s="282"/>
      <c r="EF24" s="282"/>
      <c r="EG24" s="282"/>
      <c r="EH24" s="282"/>
      <c r="EI24" s="282"/>
      <c r="EJ24" s="282"/>
      <c r="EK24" s="282"/>
      <c r="EL24" s="282"/>
      <c r="EM24" s="282"/>
      <c r="EN24" s="282"/>
      <c r="EO24" s="282"/>
      <c r="EP24" s="282"/>
      <c r="EQ24" s="282"/>
      <c r="ER24" s="282"/>
      <c r="ES24" s="282"/>
      <c r="ET24" s="282"/>
      <c r="EU24" s="282"/>
      <c r="EV24" s="282"/>
      <c r="EW24" s="282"/>
      <c r="EX24" s="282"/>
      <c r="EY24" s="282"/>
      <c r="EZ24" s="282"/>
      <c r="FA24" s="282"/>
      <c r="FB24" s="282"/>
      <c r="FC24" s="282"/>
      <c r="FD24" s="282"/>
      <c r="FE24" s="282"/>
      <c r="FF24" s="282"/>
      <c r="FG24" s="282"/>
      <c r="FH24" s="282"/>
      <c r="FI24" s="282"/>
      <c r="FJ24" s="282"/>
      <c r="FK24" s="282"/>
      <c r="FL24" s="282"/>
      <c r="FM24" s="282"/>
      <c r="FN24" s="282"/>
      <c r="FO24" s="282"/>
      <c r="FP24" s="282"/>
      <c r="FQ24" s="282"/>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282"/>
      <c r="GW24" s="282"/>
      <c r="GX24" s="282"/>
      <c r="GY24" s="282"/>
      <c r="GZ24" s="282"/>
      <c r="HA24" s="282"/>
      <c r="HB24" s="282"/>
      <c r="HC24" s="282"/>
      <c r="HD24" s="282"/>
      <c r="HE24" s="282"/>
      <c r="HF24" s="282"/>
      <c r="HG24" s="282"/>
      <c r="HH24" s="282"/>
      <c r="HI24" s="282"/>
      <c r="HJ24" s="282"/>
      <c r="HK24" s="282"/>
      <c r="HL24" s="282"/>
      <c r="HM24" s="282"/>
      <c r="HN24" s="282"/>
      <c r="HO24" s="282"/>
      <c r="HP24" s="282"/>
      <c r="HQ24" s="282"/>
      <c r="HR24" s="282"/>
      <c r="HS24" s="282"/>
      <c r="HT24" s="282"/>
      <c r="HU24" s="282"/>
      <c r="HV24" s="282"/>
      <c r="HW24" s="282"/>
      <c r="HX24" s="282"/>
      <c r="HY24" s="282"/>
      <c r="HZ24" s="282"/>
      <c r="IA24" s="282"/>
      <c r="IB24" s="282"/>
      <c r="IC24" s="282"/>
      <c r="ID24" s="282"/>
      <c r="IE24" s="282"/>
      <c r="IF24" s="282"/>
      <c r="IG24" s="282"/>
      <c r="IH24" s="282"/>
      <c r="II24" s="282"/>
      <c r="IJ24" s="282"/>
      <c r="IK24" s="282"/>
      <c r="IL24" s="282"/>
      <c r="IM24" s="282"/>
      <c r="IN24" s="282"/>
      <c r="IO24" s="282"/>
    </row>
    <row r="25" spans="1:249" s="125" customFormat="1" ht="18" customHeight="1" x14ac:dyDescent="0.2">
      <c r="A25" s="282"/>
      <c r="B25" s="234" t="s">
        <v>45</v>
      </c>
      <c r="C25" s="997">
        <f>'9TiempoEspera'!$J25</f>
        <v>267.5</v>
      </c>
      <c r="D25" s="1003">
        <v>247.62268431001891</v>
      </c>
      <c r="E25" s="1003">
        <v>254.95082695082695</v>
      </c>
      <c r="F25" s="1003">
        <v>286.07859712230214</v>
      </c>
      <c r="G25" s="1004">
        <v>291.01615541922291</v>
      </c>
      <c r="H25" s="964"/>
      <c r="I25" s="511"/>
      <c r="J25" s="514"/>
      <c r="K25" s="514"/>
      <c r="L25" s="514"/>
      <c r="M25" s="514"/>
      <c r="N25" s="282"/>
      <c r="O25" s="282"/>
      <c r="P25" s="282"/>
      <c r="Q25" s="282"/>
      <c r="R25" s="282"/>
      <c r="S25" s="282"/>
      <c r="T25" s="282"/>
      <c r="U25" s="282"/>
      <c r="V25" s="282"/>
      <c r="W25" s="282"/>
      <c r="X25" s="282"/>
      <c r="Y25" s="282"/>
      <c r="Z25" s="282"/>
      <c r="AA25" s="282"/>
      <c r="AB25" s="282"/>
      <c r="AC25" s="282"/>
      <c r="AD25" s="282"/>
      <c r="AE25" s="282"/>
      <c r="AF25" s="282"/>
      <c r="AG25" s="282"/>
      <c r="AH25" s="282"/>
      <c r="AI25" s="282"/>
      <c r="AJ25" s="282"/>
      <c r="AK25" s="282"/>
      <c r="AL25" s="282"/>
      <c r="AM25" s="282"/>
      <c r="AN25" s="282"/>
      <c r="AO25" s="282"/>
      <c r="AP25" s="282"/>
      <c r="AQ25" s="282"/>
      <c r="AR25" s="282"/>
      <c r="AS25" s="282"/>
      <c r="AT25" s="282"/>
      <c r="AU25" s="282"/>
      <c r="AV25" s="282"/>
      <c r="AW25" s="282"/>
      <c r="AX25" s="282"/>
      <c r="AY25" s="282"/>
      <c r="AZ25" s="282"/>
      <c r="BA25" s="282"/>
      <c r="BB25" s="282"/>
      <c r="BC25" s="282"/>
      <c r="BD25" s="282"/>
      <c r="BE25" s="282"/>
      <c r="BF25" s="282"/>
      <c r="BG25" s="282"/>
      <c r="BH25" s="282"/>
      <c r="BI25" s="282"/>
      <c r="BJ25" s="282"/>
      <c r="BK25" s="282"/>
      <c r="BL25" s="282"/>
      <c r="BM25" s="282"/>
      <c r="BN25" s="282"/>
      <c r="BO25" s="282"/>
      <c r="BP25" s="282"/>
      <c r="BQ25" s="282"/>
      <c r="BR25" s="282"/>
      <c r="BS25" s="282"/>
      <c r="BT25" s="282"/>
      <c r="BU25" s="282"/>
      <c r="BV25" s="282"/>
      <c r="BW25" s="282"/>
      <c r="BX25" s="282"/>
      <c r="BY25" s="282"/>
      <c r="BZ25" s="282"/>
      <c r="CA25" s="282"/>
      <c r="CB25" s="282"/>
      <c r="CC25" s="282"/>
      <c r="CD25" s="282"/>
      <c r="CE25" s="282"/>
      <c r="CF25" s="282"/>
      <c r="CG25" s="282"/>
      <c r="CH25" s="282"/>
      <c r="CI25" s="282"/>
      <c r="CJ25" s="282"/>
      <c r="CK25" s="282"/>
      <c r="CL25" s="282"/>
      <c r="CM25" s="282"/>
      <c r="CN25" s="282"/>
      <c r="CO25" s="282"/>
      <c r="CP25" s="282"/>
      <c r="CQ25" s="282"/>
      <c r="CR25" s="282"/>
      <c r="CS25" s="282"/>
      <c r="CT25" s="282"/>
      <c r="CU25" s="282"/>
      <c r="CV25" s="282"/>
      <c r="CW25" s="282"/>
      <c r="CX25" s="282"/>
      <c r="CY25" s="282"/>
      <c r="CZ25" s="282"/>
      <c r="DA25" s="282"/>
      <c r="DB25" s="282"/>
      <c r="DC25" s="282"/>
      <c r="DD25" s="282"/>
      <c r="DE25" s="282"/>
      <c r="DF25" s="282"/>
      <c r="DG25" s="282"/>
      <c r="DH25" s="282"/>
      <c r="DI25" s="282"/>
      <c r="DJ25" s="282"/>
      <c r="DK25" s="282"/>
      <c r="DL25" s="282"/>
      <c r="DM25" s="282"/>
      <c r="DN25" s="282"/>
      <c r="DO25" s="282"/>
      <c r="DP25" s="282"/>
      <c r="DQ25" s="282"/>
      <c r="DR25" s="282"/>
      <c r="DS25" s="282"/>
      <c r="DT25" s="282"/>
      <c r="DU25" s="282"/>
      <c r="DV25" s="282"/>
      <c r="DW25" s="282"/>
      <c r="DX25" s="282"/>
      <c r="DY25" s="282"/>
      <c r="DZ25" s="282"/>
      <c r="EA25" s="282"/>
      <c r="EB25" s="282"/>
      <c r="EC25" s="282"/>
      <c r="ED25" s="282"/>
      <c r="EE25" s="282"/>
      <c r="EF25" s="282"/>
      <c r="EG25" s="282"/>
      <c r="EH25" s="282"/>
      <c r="EI25" s="282"/>
      <c r="EJ25" s="282"/>
      <c r="EK25" s="282"/>
      <c r="EL25" s="282"/>
      <c r="EM25" s="282"/>
      <c r="EN25" s="282"/>
      <c r="EO25" s="282"/>
      <c r="EP25" s="282"/>
      <c r="EQ25" s="282"/>
      <c r="ER25" s="282"/>
      <c r="ES25" s="282"/>
      <c r="ET25" s="282"/>
      <c r="EU25" s="282"/>
      <c r="EV25" s="282"/>
      <c r="EW25" s="282"/>
      <c r="EX25" s="282"/>
      <c r="EY25" s="282"/>
      <c r="EZ25" s="282"/>
      <c r="FA25" s="282"/>
      <c r="FB25" s="282"/>
      <c r="FC25" s="282"/>
      <c r="FD25" s="282"/>
      <c r="FE25" s="282"/>
      <c r="FF25" s="282"/>
      <c r="FG25" s="282"/>
      <c r="FH25" s="282"/>
      <c r="FI25" s="282"/>
      <c r="FJ25" s="282"/>
      <c r="FK25" s="282"/>
      <c r="FL25" s="282"/>
      <c r="FM25" s="282"/>
      <c r="FN25" s="282"/>
      <c r="FO25" s="282"/>
      <c r="FP25" s="282"/>
      <c r="FQ25" s="28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282"/>
      <c r="GW25" s="282"/>
      <c r="GX25" s="282"/>
      <c r="GY25" s="282"/>
      <c r="GZ25" s="282"/>
      <c r="HA25" s="282"/>
      <c r="HB25" s="282"/>
      <c r="HC25" s="282"/>
      <c r="HD25" s="282"/>
      <c r="HE25" s="282"/>
      <c r="HF25" s="282"/>
      <c r="HG25" s="282"/>
      <c r="HH25" s="282"/>
      <c r="HI25" s="282"/>
      <c r="HJ25" s="282"/>
      <c r="HK25" s="282"/>
      <c r="HL25" s="282"/>
      <c r="HM25" s="282"/>
      <c r="HN25" s="282"/>
      <c r="HO25" s="282"/>
      <c r="HP25" s="282"/>
      <c r="HQ25" s="282"/>
      <c r="HR25" s="282"/>
      <c r="HS25" s="282"/>
      <c r="HT25" s="282"/>
      <c r="HU25" s="282"/>
      <c r="HV25" s="282"/>
      <c r="HW25" s="282"/>
      <c r="HX25" s="282"/>
      <c r="HY25" s="282"/>
      <c r="HZ25" s="282"/>
      <c r="IA25" s="282"/>
      <c r="IB25" s="282"/>
      <c r="IC25" s="282"/>
      <c r="ID25" s="282"/>
      <c r="IE25" s="282"/>
      <c r="IF25" s="282"/>
      <c r="IG25" s="282"/>
      <c r="IH25" s="282"/>
      <c r="II25" s="282"/>
      <c r="IJ25" s="282"/>
      <c r="IK25" s="282"/>
      <c r="IL25" s="282"/>
      <c r="IM25" s="282"/>
      <c r="IN25" s="282"/>
      <c r="IO25" s="282"/>
    </row>
    <row r="26" spans="1:249" s="125" customFormat="1" ht="18" customHeight="1" x14ac:dyDescent="0.2">
      <c r="A26" s="282"/>
      <c r="B26" s="234" t="s">
        <v>46</v>
      </c>
      <c r="C26" s="997">
        <f>'9TiempoEspera'!$J26</f>
        <v>486.47</v>
      </c>
      <c r="D26" s="1003">
        <v>510.22532894736844</v>
      </c>
      <c r="E26" s="1003">
        <v>469.1893732970027</v>
      </c>
      <c r="F26" s="1003">
        <v>487.91629464285717</v>
      </c>
      <c r="G26" s="1004">
        <v>479.95522388059703</v>
      </c>
      <c r="H26" s="964"/>
      <c r="I26" s="511"/>
      <c r="J26" s="514"/>
      <c r="K26" s="514"/>
      <c r="L26" s="514"/>
      <c r="M26" s="514"/>
      <c r="N26" s="282"/>
      <c r="O26" s="282"/>
      <c r="P26" s="282"/>
      <c r="Q26" s="282"/>
      <c r="R26" s="282"/>
      <c r="S26" s="282"/>
      <c r="T26" s="282"/>
      <c r="U26" s="282"/>
      <c r="V26" s="282"/>
      <c r="W26" s="282"/>
      <c r="X26" s="282"/>
      <c r="Y26" s="282"/>
      <c r="Z26" s="282"/>
      <c r="AA26" s="282"/>
      <c r="AB26" s="282"/>
      <c r="AC26" s="282"/>
      <c r="AD26" s="282"/>
      <c r="AE26" s="282"/>
      <c r="AF26" s="282"/>
      <c r="AG26" s="282"/>
      <c r="AH26" s="282"/>
      <c r="AI26" s="282"/>
      <c r="AJ26" s="282"/>
      <c r="AK26" s="282"/>
      <c r="AL26" s="282"/>
      <c r="AM26" s="282"/>
      <c r="AN26" s="282"/>
      <c r="AO26" s="282"/>
      <c r="AP26" s="282"/>
      <c r="AQ26" s="282"/>
      <c r="AR26" s="282"/>
      <c r="AS26" s="282"/>
      <c r="AT26" s="282"/>
      <c r="AU26" s="282"/>
      <c r="AV26" s="282"/>
      <c r="AW26" s="282"/>
      <c r="AX26" s="282"/>
      <c r="AY26" s="282"/>
      <c r="AZ26" s="282"/>
      <c r="BA26" s="282"/>
      <c r="BB26" s="282"/>
      <c r="BC26" s="282"/>
      <c r="BD26" s="282"/>
      <c r="BE26" s="282"/>
      <c r="BF26" s="282"/>
      <c r="BG26" s="282"/>
      <c r="BH26" s="282"/>
      <c r="BI26" s="282"/>
      <c r="BJ26" s="282"/>
      <c r="BK26" s="282"/>
      <c r="BL26" s="282"/>
      <c r="BM26" s="282"/>
      <c r="BN26" s="282"/>
      <c r="BO26" s="282"/>
      <c r="BP26" s="282"/>
      <c r="BQ26" s="282"/>
      <c r="BR26" s="282"/>
      <c r="BS26" s="282"/>
      <c r="BT26" s="282"/>
      <c r="BU26" s="282"/>
      <c r="BV26" s="282"/>
      <c r="BW26" s="282"/>
      <c r="BX26" s="282"/>
      <c r="BY26" s="282"/>
      <c r="BZ26" s="282"/>
      <c r="CA26" s="282"/>
      <c r="CB26" s="282"/>
      <c r="CC26" s="282"/>
      <c r="CD26" s="282"/>
      <c r="CE26" s="282"/>
      <c r="CF26" s="282"/>
      <c r="CG26" s="282"/>
      <c r="CH26" s="282"/>
      <c r="CI26" s="282"/>
      <c r="CJ26" s="282"/>
      <c r="CK26" s="282"/>
      <c r="CL26" s="282"/>
      <c r="CM26" s="282"/>
      <c r="CN26" s="282"/>
      <c r="CO26" s="282"/>
      <c r="CP26" s="282"/>
      <c r="CQ26" s="282"/>
      <c r="CR26" s="282"/>
      <c r="CS26" s="282"/>
      <c r="CT26" s="282"/>
      <c r="CU26" s="282"/>
      <c r="CV26" s="282"/>
      <c r="CW26" s="282"/>
      <c r="CX26" s="282"/>
      <c r="CY26" s="282"/>
      <c r="CZ26" s="282"/>
      <c r="DA26" s="282"/>
      <c r="DB26" s="282"/>
      <c r="DC26" s="282"/>
      <c r="DD26" s="282"/>
      <c r="DE26" s="282"/>
      <c r="DF26" s="282"/>
      <c r="DG26" s="282"/>
      <c r="DH26" s="282"/>
      <c r="DI26" s="282"/>
      <c r="DJ26" s="282"/>
      <c r="DK26" s="282"/>
      <c r="DL26" s="282"/>
      <c r="DM26" s="282"/>
      <c r="DN26" s="282"/>
      <c r="DO26" s="282"/>
      <c r="DP26" s="282"/>
      <c r="DQ26" s="282"/>
      <c r="DR26" s="282"/>
      <c r="DS26" s="282"/>
      <c r="DT26" s="282"/>
      <c r="DU26" s="282"/>
      <c r="DV26" s="282"/>
      <c r="DW26" s="282"/>
      <c r="DX26" s="282"/>
      <c r="DY26" s="282"/>
      <c r="DZ26" s="282"/>
      <c r="EA26" s="282"/>
      <c r="EB26" s="282"/>
      <c r="EC26" s="282"/>
      <c r="ED26" s="282"/>
      <c r="EE26" s="282"/>
      <c r="EF26" s="282"/>
      <c r="EG26" s="282"/>
      <c r="EH26" s="282"/>
      <c r="EI26" s="282"/>
      <c r="EJ26" s="282"/>
      <c r="EK26" s="282"/>
      <c r="EL26" s="282"/>
      <c r="EM26" s="282"/>
      <c r="EN26" s="282"/>
      <c r="EO26" s="282"/>
      <c r="EP26" s="282"/>
      <c r="EQ26" s="282"/>
      <c r="ER26" s="282"/>
      <c r="ES26" s="282"/>
      <c r="ET26" s="282"/>
      <c r="EU26" s="282"/>
      <c r="EV26" s="282"/>
      <c r="EW26" s="282"/>
      <c r="EX26" s="282"/>
      <c r="EY26" s="282"/>
      <c r="EZ26" s="282"/>
      <c r="FA26" s="282"/>
      <c r="FB26" s="282"/>
      <c r="FC26" s="282"/>
      <c r="FD26" s="282"/>
      <c r="FE26" s="282"/>
      <c r="FF26" s="282"/>
      <c r="FG26" s="282"/>
      <c r="FH26" s="282"/>
      <c r="FI26" s="282"/>
      <c r="FJ26" s="282"/>
      <c r="FK26" s="282"/>
      <c r="FL26" s="282"/>
      <c r="FM26" s="282"/>
      <c r="FN26" s="282"/>
      <c r="FO26" s="282"/>
      <c r="FP26" s="282"/>
      <c r="FQ26" s="282"/>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282"/>
      <c r="GW26" s="282"/>
      <c r="GX26" s="282"/>
      <c r="GY26" s="282"/>
      <c r="GZ26" s="282"/>
      <c r="HA26" s="282"/>
      <c r="HB26" s="282"/>
      <c r="HC26" s="282"/>
      <c r="HD26" s="282"/>
      <c r="HE26" s="282"/>
      <c r="HF26" s="282"/>
      <c r="HG26" s="282"/>
      <c r="HH26" s="282"/>
      <c r="HI26" s="282"/>
      <c r="HJ26" s="282"/>
      <c r="HK26" s="282"/>
      <c r="HL26" s="282"/>
      <c r="HM26" s="282"/>
      <c r="HN26" s="282"/>
      <c r="HO26" s="282"/>
      <c r="HP26" s="282"/>
      <c r="HQ26" s="282"/>
      <c r="HR26" s="282"/>
      <c r="HS26" s="282"/>
      <c r="HT26" s="282"/>
      <c r="HU26" s="282"/>
      <c r="HV26" s="282"/>
      <c r="HW26" s="282"/>
      <c r="HX26" s="282"/>
      <c r="HY26" s="282"/>
      <c r="HZ26" s="282"/>
      <c r="IA26" s="282"/>
      <c r="IB26" s="282"/>
      <c r="IC26" s="282"/>
      <c r="ID26" s="282"/>
      <c r="IE26" s="282"/>
      <c r="IF26" s="282"/>
      <c r="IG26" s="282"/>
      <c r="IH26" s="282"/>
      <c r="II26" s="282"/>
      <c r="IJ26" s="282"/>
      <c r="IK26" s="282"/>
      <c r="IL26" s="282"/>
      <c r="IM26" s="282"/>
      <c r="IN26" s="282"/>
      <c r="IO26" s="282"/>
    </row>
    <row r="27" spans="1:249" s="125" customFormat="1" ht="18" customHeight="1" x14ac:dyDescent="0.2">
      <c r="A27" s="282"/>
      <c r="B27" s="234" t="s">
        <v>47</v>
      </c>
      <c r="C27" s="997">
        <f>'9TiempoEspera'!$J27</f>
        <v>181.72</v>
      </c>
      <c r="D27" s="1003">
        <v>194.85653560042508</v>
      </c>
      <c r="E27" s="1003">
        <v>170.78695652173914</v>
      </c>
      <c r="F27" s="1003">
        <v>172.89260563380282</v>
      </c>
      <c r="G27" s="1004">
        <v>182.10019646365421</v>
      </c>
      <c r="H27" s="964"/>
      <c r="I27" s="511"/>
      <c r="J27" s="514"/>
      <c r="K27" s="514"/>
      <c r="L27" s="514"/>
      <c r="M27" s="514"/>
      <c r="N27" s="282"/>
      <c r="O27" s="282"/>
      <c r="P27" s="282"/>
      <c r="Q27" s="282"/>
      <c r="R27" s="282"/>
      <c r="S27" s="282"/>
      <c r="T27" s="282"/>
      <c r="U27" s="282"/>
      <c r="V27" s="282"/>
      <c r="W27" s="282"/>
      <c r="X27" s="282"/>
      <c r="Y27" s="282"/>
      <c r="Z27" s="282"/>
      <c r="AA27" s="282"/>
      <c r="AB27" s="282"/>
      <c r="AC27" s="282"/>
      <c r="AD27" s="282"/>
      <c r="AE27" s="282"/>
      <c r="AF27" s="282"/>
      <c r="AG27" s="282"/>
      <c r="AH27" s="282"/>
      <c r="AI27" s="282"/>
      <c r="AJ27" s="282"/>
      <c r="AK27" s="282"/>
      <c r="AL27" s="282"/>
      <c r="AM27" s="282"/>
      <c r="AN27" s="282"/>
      <c r="AO27" s="282"/>
      <c r="AP27" s="282"/>
      <c r="AQ27" s="282"/>
      <c r="AR27" s="282"/>
      <c r="AS27" s="282"/>
      <c r="AT27" s="282"/>
      <c r="AU27" s="282"/>
      <c r="AV27" s="282"/>
      <c r="AW27" s="282"/>
      <c r="AX27" s="282"/>
      <c r="AY27" s="282"/>
      <c r="AZ27" s="282"/>
      <c r="BA27" s="282"/>
      <c r="BB27" s="282"/>
      <c r="BC27" s="282"/>
      <c r="BD27" s="282"/>
      <c r="BE27" s="282"/>
      <c r="BF27" s="282"/>
      <c r="BG27" s="282"/>
      <c r="BH27" s="282"/>
      <c r="BI27" s="282"/>
      <c r="BJ27" s="282"/>
      <c r="BK27" s="282"/>
      <c r="BL27" s="282"/>
      <c r="BM27" s="282"/>
      <c r="BN27" s="282"/>
      <c r="BO27" s="282"/>
      <c r="BP27" s="282"/>
      <c r="BQ27" s="282"/>
      <c r="BR27" s="282"/>
      <c r="BS27" s="282"/>
      <c r="BT27" s="282"/>
      <c r="BU27" s="282"/>
      <c r="BV27" s="282"/>
      <c r="BW27" s="282"/>
      <c r="BX27" s="282"/>
      <c r="BY27" s="282"/>
      <c r="BZ27" s="282"/>
      <c r="CA27" s="282"/>
      <c r="CB27" s="282"/>
      <c r="CC27" s="282"/>
      <c r="CD27" s="282"/>
      <c r="CE27" s="282"/>
      <c r="CF27" s="282"/>
      <c r="CG27" s="282"/>
      <c r="CH27" s="282"/>
      <c r="CI27" s="282"/>
      <c r="CJ27" s="282"/>
      <c r="CK27" s="282"/>
      <c r="CL27" s="282"/>
      <c r="CM27" s="282"/>
      <c r="CN27" s="282"/>
      <c r="CO27" s="282"/>
      <c r="CP27" s="282"/>
      <c r="CQ27" s="282"/>
      <c r="CR27" s="282"/>
      <c r="CS27" s="282"/>
      <c r="CT27" s="282"/>
      <c r="CU27" s="282"/>
      <c r="CV27" s="282"/>
      <c r="CW27" s="282"/>
      <c r="CX27" s="282"/>
      <c r="CY27" s="282"/>
      <c r="CZ27" s="282"/>
      <c r="DA27" s="282"/>
      <c r="DB27" s="282"/>
      <c r="DC27" s="282"/>
      <c r="DD27" s="282"/>
      <c r="DE27" s="282"/>
      <c r="DF27" s="282"/>
      <c r="DG27" s="282"/>
      <c r="DH27" s="282"/>
      <c r="DI27" s="282"/>
      <c r="DJ27" s="282"/>
      <c r="DK27" s="282"/>
      <c r="DL27" s="282"/>
      <c r="DM27" s="282"/>
      <c r="DN27" s="282"/>
      <c r="DO27" s="282"/>
      <c r="DP27" s="282"/>
      <c r="DQ27" s="282"/>
      <c r="DR27" s="282"/>
      <c r="DS27" s="282"/>
      <c r="DT27" s="282"/>
      <c r="DU27" s="282"/>
      <c r="DV27" s="282"/>
      <c r="DW27" s="282"/>
      <c r="DX27" s="282"/>
      <c r="DY27" s="282"/>
      <c r="DZ27" s="282"/>
      <c r="EA27" s="282"/>
      <c r="EB27" s="282"/>
      <c r="EC27" s="282"/>
      <c r="ED27" s="282"/>
      <c r="EE27" s="282"/>
      <c r="EF27" s="282"/>
      <c r="EG27" s="282"/>
      <c r="EH27" s="282"/>
      <c r="EI27" s="282"/>
      <c r="EJ27" s="282"/>
      <c r="EK27" s="282"/>
      <c r="EL27" s="282"/>
      <c r="EM27" s="282"/>
      <c r="EN27" s="282"/>
      <c r="EO27" s="282"/>
      <c r="EP27" s="282"/>
      <c r="EQ27" s="282"/>
      <c r="ER27" s="282"/>
      <c r="ES27" s="282"/>
      <c r="ET27" s="282"/>
      <c r="EU27" s="282"/>
      <c r="EV27" s="282"/>
      <c r="EW27" s="282"/>
      <c r="EX27" s="282"/>
      <c r="EY27" s="282"/>
      <c r="EZ27" s="282"/>
      <c r="FA27" s="282"/>
      <c r="FB27" s="282"/>
      <c r="FC27" s="282"/>
      <c r="FD27" s="282"/>
      <c r="FE27" s="282"/>
      <c r="FF27" s="282"/>
      <c r="FG27" s="282"/>
      <c r="FH27" s="282"/>
      <c r="FI27" s="282"/>
      <c r="FJ27" s="282"/>
      <c r="FK27" s="282"/>
      <c r="FL27" s="282"/>
      <c r="FM27" s="282"/>
      <c r="FN27" s="282"/>
      <c r="FO27" s="282"/>
      <c r="FP27" s="282"/>
      <c r="FQ27" s="28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282"/>
      <c r="GW27" s="282"/>
      <c r="GX27" s="282"/>
      <c r="GY27" s="282"/>
      <c r="GZ27" s="282"/>
      <c r="HA27" s="282"/>
      <c r="HB27" s="282"/>
      <c r="HC27" s="282"/>
      <c r="HD27" s="282"/>
      <c r="HE27" s="282"/>
      <c r="HF27" s="282"/>
      <c r="HG27" s="282"/>
      <c r="HH27" s="282"/>
      <c r="HI27" s="282"/>
      <c r="HJ27" s="282"/>
      <c r="HK27" s="282"/>
      <c r="HL27" s="282"/>
      <c r="HM27" s="282"/>
      <c r="HN27" s="282"/>
      <c r="HO27" s="282"/>
      <c r="HP27" s="282"/>
      <c r="HQ27" s="282"/>
      <c r="HR27" s="282"/>
      <c r="HS27" s="282"/>
      <c r="HT27" s="282"/>
      <c r="HU27" s="282"/>
      <c r="HV27" s="282"/>
      <c r="HW27" s="282"/>
      <c r="HX27" s="282"/>
      <c r="HY27" s="282"/>
      <c r="HZ27" s="282"/>
      <c r="IA27" s="282"/>
      <c r="IB27" s="282"/>
      <c r="IC27" s="282"/>
      <c r="ID27" s="282"/>
      <c r="IE27" s="282"/>
      <c r="IF27" s="282"/>
      <c r="IG27" s="282"/>
      <c r="IH27" s="282"/>
      <c r="II27" s="282"/>
      <c r="IJ27" s="282"/>
      <c r="IK27" s="282"/>
      <c r="IL27" s="282"/>
      <c r="IM27" s="282"/>
      <c r="IN27" s="282"/>
      <c r="IO27" s="282"/>
    </row>
    <row r="28" spans="1:249" s="125" customFormat="1" ht="18" customHeight="1" x14ac:dyDescent="0.2">
      <c r="A28" s="282"/>
      <c r="B28" s="234" t="s">
        <v>48</v>
      </c>
      <c r="C28" s="997">
        <f>'9TiempoEspera'!$J28</f>
        <v>136.46</v>
      </c>
      <c r="D28" s="1003">
        <v>124.13230240549828</v>
      </c>
      <c r="E28" s="1003">
        <v>125.25872224739466</v>
      </c>
      <c r="F28" s="1003">
        <v>161.37587301587303</v>
      </c>
      <c r="G28" s="1004">
        <v>145.44853875476494</v>
      </c>
      <c r="H28" s="964"/>
      <c r="I28" s="511"/>
      <c r="J28" s="514"/>
      <c r="K28" s="514"/>
      <c r="L28" s="514"/>
      <c r="M28" s="514"/>
      <c r="N28" s="282"/>
      <c r="O28" s="282"/>
      <c r="P28" s="282"/>
      <c r="Q28" s="282"/>
      <c r="R28" s="282"/>
      <c r="S28" s="282"/>
      <c r="T28" s="282"/>
      <c r="U28" s="282"/>
      <c r="V28" s="282"/>
      <c r="W28" s="282"/>
      <c r="X28" s="282"/>
      <c r="Y28" s="282"/>
      <c r="Z28" s="282"/>
      <c r="AA28" s="282"/>
      <c r="AB28" s="282"/>
      <c r="AC28" s="282"/>
      <c r="AD28" s="282"/>
      <c r="AE28" s="282"/>
      <c r="AF28" s="282"/>
      <c r="AG28" s="282"/>
      <c r="AH28" s="282"/>
      <c r="AI28" s="282"/>
      <c r="AJ28" s="282"/>
      <c r="AK28" s="282"/>
      <c r="AL28" s="282"/>
      <c r="AM28" s="282"/>
      <c r="AN28" s="282"/>
      <c r="AO28" s="282"/>
      <c r="AP28" s="282"/>
      <c r="AQ28" s="282"/>
      <c r="AR28" s="282"/>
      <c r="AS28" s="282"/>
      <c r="AT28" s="282"/>
      <c r="AU28" s="282"/>
      <c r="AV28" s="282"/>
      <c r="AW28" s="282"/>
      <c r="AX28" s="282"/>
      <c r="AY28" s="282"/>
      <c r="AZ28" s="282"/>
      <c r="BA28" s="282"/>
      <c r="BB28" s="282"/>
      <c r="BC28" s="282"/>
      <c r="BD28" s="282"/>
      <c r="BE28" s="282"/>
      <c r="BF28" s="282"/>
      <c r="BG28" s="282"/>
      <c r="BH28" s="282"/>
      <c r="BI28" s="282"/>
      <c r="BJ28" s="282"/>
      <c r="BK28" s="282"/>
      <c r="BL28" s="282"/>
      <c r="BM28" s="282"/>
      <c r="BN28" s="282"/>
      <c r="BO28" s="282"/>
      <c r="BP28" s="282"/>
      <c r="BQ28" s="282"/>
      <c r="BR28" s="282"/>
      <c r="BS28" s="282"/>
      <c r="BT28" s="282"/>
      <c r="BU28" s="282"/>
      <c r="BV28" s="282"/>
      <c r="BW28" s="282"/>
      <c r="BX28" s="282"/>
      <c r="BY28" s="282"/>
      <c r="BZ28" s="282"/>
      <c r="CA28" s="282"/>
      <c r="CB28" s="282"/>
      <c r="CC28" s="282"/>
      <c r="CD28" s="282"/>
      <c r="CE28" s="282"/>
      <c r="CF28" s="282"/>
      <c r="CG28" s="282"/>
      <c r="CH28" s="282"/>
      <c r="CI28" s="282"/>
      <c r="CJ28" s="282"/>
      <c r="CK28" s="282"/>
      <c r="CL28" s="282"/>
      <c r="CM28" s="282"/>
      <c r="CN28" s="282"/>
      <c r="CO28" s="282"/>
      <c r="CP28" s="282"/>
      <c r="CQ28" s="282"/>
      <c r="CR28" s="282"/>
      <c r="CS28" s="282"/>
      <c r="CT28" s="282"/>
      <c r="CU28" s="282"/>
      <c r="CV28" s="282"/>
      <c r="CW28" s="282"/>
      <c r="CX28" s="282"/>
      <c r="CY28" s="282"/>
      <c r="CZ28" s="282"/>
      <c r="DA28" s="282"/>
      <c r="DB28" s="282"/>
      <c r="DC28" s="282"/>
      <c r="DD28" s="282"/>
      <c r="DE28" s="282"/>
      <c r="DF28" s="282"/>
      <c r="DG28" s="282"/>
      <c r="DH28" s="282"/>
      <c r="DI28" s="282"/>
      <c r="DJ28" s="282"/>
      <c r="DK28" s="282"/>
      <c r="DL28" s="282"/>
      <c r="DM28" s="282"/>
      <c r="DN28" s="282"/>
      <c r="DO28" s="282"/>
      <c r="DP28" s="282"/>
      <c r="DQ28" s="282"/>
      <c r="DR28" s="282"/>
      <c r="DS28" s="282"/>
      <c r="DT28" s="282"/>
      <c r="DU28" s="282"/>
      <c r="DV28" s="282"/>
      <c r="DW28" s="282"/>
      <c r="DX28" s="282"/>
      <c r="DY28" s="282"/>
      <c r="DZ28" s="282"/>
      <c r="EA28" s="282"/>
      <c r="EB28" s="282"/>
      <c r="EC28" s="282"/>
      <c r="ED28" s="282"/>
      <c r="EE28" s="282"/>
      <c r="EF28" s="282"/>
      <c r="EG28" s="282"/>
      <c r="EH28" s="282"/>
      <c r="EI28" s="282"/>
      <c r="EJ28" s="282"/>
      <c r="EK28" s="282"/>
      <c r="EL28" s="282"/>
      <c r="EM28" s="282"/>
      <c r="EN28" s="282"/>
      <c r="EO28" s="282"/>
      <c r="EP28" s="282"/>
      <c r="EQ28" s="282"/>
      <c r="ER28" s="282"/>
      <c r="ES28" s="282"/>
      <c r="ET28" s="282"/>
      <c r="EU28" s="282"/>
      <c r="EV28" s="282"/>
      <c r="EW28" s="282"/>
      <c r="EX28" s="282"/>
      <c r="EY28" s="282"/>
      <c r="EZ28" s="282"/>
      <c r="FA28" s="282"/>
      <c r="FB28" s="282"/>
      <c r="FC28" s="282"/>
      <c r="FD28" s="282"/>
      <c r="FE28" s="282"/>
      <c r="FF28" s="282"/>
      <c r="FG28" s="282"/>
      <c r="FH28" s="282"/>
      <c r="FI28" s="282"/>
      <c r="FJ28" s="282"/>
      <c r="FK28" s="282"/>
      <c r="FL28" s="282"/>
      <c r="FM28" s="282"/>
      <c r="FN28" s="282"/>
      <c r="FO28" s="282"/>
      <c r="FP28" s="282"/>
      <c r="FQ28" s="282"/>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282"/>
      <c r="GW28" s="282"/>
      <c r="GX28" s="282"/>
      <c r="GY28" s="282"/>
      <c r="GZ28" s="282"/>
      <c r="HA28" s="282"/>
      <c r="HB28" s="282"/>
      <c r="HC28" s="282"/>
      <c r="HD28" s="282"/>
      <c r="HE28" s="282"/>
      <c r="HF28" s="282"/>
      <c r="HG28" s="282"/>
      <c r="HH28" s="282"/>
      <c r="HI28" s="282"/>
      <c r="HJ28" s="282"/>
      <c r="HK28" s="282"/>
      <c r="HL28" s="282"/>
      <c r="HM28" s="282"/>
      <c r="HN28" s="282"/>
      <c r="HO28" s="282"/>
      <c r="HP28" s="282"/>
      <c r="HQ28" s="282"/>
      <c r="HR28" s="282"/>
      <c r="HS28" s="282"/>
      <c r="HT28" s="282"/>
      <c r="HU28" s="282"/>
      <c r="HV28" s="282"/>
      <c r="HW28" s="282"/>
      <c r="HX28" s="282"/>
      <c r="HY28" s="282"/>
      <c r="HZ28" s="282"/>
      <c r="IA28" s="282"/>
      <c r="IB28" s="282"/>
      <c r="IC28" s="282"/>
      <c r="ID28" s="282"/>
      <c r="IE28" s="282"/>
      <c r="IF28" s="282"/>
      <c r="IG28" s="282"/>
      <c r="IH28" s="282"/>
      <c r="II28" s="282"/>
      <c r="IJ28" s="282"/>
      <c r="IK28" s="282"/>
      <c r="IL28" s="282"/>
      <c r="IM28" s="282"/>
      <c r="IN28" s="282"/>
      <c r="IO28" s="282"/>
    </row>
    <row r="29" spans="1:249" s="125" customFormat="1" ht="18" customHeight="1" x14ac:dyDescent="0.2">
      <c r="A29" s="282"/>
      <c r="B29" s="234" t="s">
        <v>49</v>
      </c>
      <c r="C29" s="998">
        <f>'9TiempoEspera'!$J29</f>
        <v>263.33999999999997</v>
      </c>
      <c r="D29" s="1003">
        <v>283.28115942028984</v>
      </c>
      <c r="E29" s="1003">
        <v>261.73058252427182</v>
      </c>
      <c r="F29" s="1003">
        <v>259.5392491467577</v>
      </c>
      <c r="G29" s="1004">
        <v>247.25867507886434</v>
      </c>
      <c r="H29" s="964"/>
      <c r="I29" s="511"/>
      <c r="J29" s="514"/>
      <c r="K29" s="514"/>
      <c r="L29" s="514"/>
      <c r="M29" s="514"/>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82"/>
      <c r="BD29" s="282"/>
      <c r="BE29" s="282"/>
      <c r="BF29" s="282"/>
      <c r="BG29" s="282"/>
      <c r="BH29" s="282"/>
      <c r="BI29" s="282"/>
      <c r="BJ29" s="282"/>
      <c r="BK29" s="282"/>
      <c r="BL29" s="282"/>
      <c r="BM29" s="282"/>
      <c r="BN29" s="282"/>
      <c r="BO29" s="282"/>
      <c r="BP29" s="282"/>
      <c r="BQ29" s="282"/>
      <c r="BR29" s="282"/>
      <c r="BS29" s="282"/>
      <c r="BT29" s="282"/>
      <c r="BU29" s="282"/>
      <c r="BV29" s="282"/>
      <c r="BW29" s="282"/>
      <c r="BX29" s="282"/>
      <c r="BY29" s="282"/>
      <c r="BZ29" s="282"/>
      <c r="CA29" s="282"/>
      <c r="CB29" s="282"/>
      <c r="CC29" s="282"/>
      <c r="CD29" s="282"/>
      <c r="CE29" s="282"/>
      <c r="CF29" s="282"/>
      <c r="CG29" s="282"/>
      <c r="CH29" s="282"/>
      <c r="CI29" s="282"/>
      <c r="CJ29" s="282"/>
      <c r="CK29" s="282"/>
      <c r="CL29" s="282"/>
      <c r="CM29" s="282"/>
      <c r="CN29" s="282"/>
      <c r="CO29" s="282"/>
      <c r="CP29" s="282"/>
      <c r="CQ29" s="282"/>
      <c r="CR29" s="282"/>
      <c r="CS29" s="282"/>
      <c r="CT29" s="282"/>
      <c r="CU29" s="282"/>
      <c r="CV29" s="282"/>
      <c r="CW29" s="282"/>
      <c r="CX29" s="282"/>
      <c r="CY29" s="282"/>
      <c r="CZ29" s="282"/>
      <c r="DA29" s="282"/>
      <c r="DB29" s="282"/>
      <c r="DC29" s="282"/>
      <c r="DD29" s="282"/>
      <c r="DE29" s="282"/>
      <c r="DF29" s="282"/>
      <c r="DG29" s="282"/>
      <c r="DH29" s="282"/>
      <c r="DI29" s="282"/>
      <c r="DJ29" s="282"/>
      <c r="DK29" s="282"/>
      <c r="DL29" s="282"/>
      <c r="DM29" s="282"/>
      <c r="DN29" s="282"/>
      <c r="DO29" s="282"/>
      <c r="DP29" s="282"/>
      <c r="DQ29" s="282"/>
      <c r="DR29" s="282"/>
      <c r="DS29" s="282"/>
      <c r="DT29" s="282"/>
      <c r="DU29" s="282"/>
      <c r="DV29" s="282"/>
      <c r="DW29" s="282"/>
      <c r="DX29" s="282"/>
      <c r="DY29" s="282"/>
      <c r="DZ29" s="282"/>
      <c r="EA29" s="282"/>
      <c r="EB29" s="282"/>
      <c r="EC29" s="282"/>
      <c r="ED29" s="282"/>
      <c r="EE29" s="282"/>
      <c r="EF29" s="282"/>
      <c r="EG29" s="282"/>
      <c r="EH29" s="282"/>
      <c r="EI29" s="282"/>
      <c r="EJ29" s="282"/>
      <c r="EK29" s="282"/>
      <c r="EL29" s="282"/>
      <c r="EM29" s="282"/>
      <c r="EN29" s="282"/>
      <c r="EO29" s="282"/>
      <c r="EP29" s="282"/>
      <c r="EQ29" s="282"/>
      <c r="ER29" s="282"/>
      <c r="ES29" s="282"/>
      <c r="ET29" s="282"/>
      <c r="EU29" s="282"/>
      <c r="EV29" s="282"/>
      <c r="EW29" s="282"/>
      <c r="EX29" s="282"/>
      <c r="EY29" s="282"/>
      <c r="EZ29" s="282"/>
      <c r="FA29" s="282"/>
      <c r="FB29" s="282"/>
      <c r="FC29" s="282"/>
      <c r="FD29" s="282"/>
      <c r="FE29" s="282"/>
      <c r="FF29" s="282"/>
      <c r="FG29" s="282"/>
      <c r="FH29" s="282"/>
      <c r="FI29" s="282"/>
      <c r="FJ29" s="282"/>
      <c r="FK29" s="282"/>
      <c r="FL29" s="282"/>
      <c r="FM29" s="282"/>
      <c r="FN29" s="282"/>
      <c r="FO29" s="282"/>
      <c r="FP29" s="282"/>
      <c r="FQ29" s="28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282"/>
      <c r="GW29" s="282"/>
      <c r="GX29" s="282"/>
      <c r="GY29" s="282"/>
      <c r="GZ29" s="282"/>
      <c r="HA29" s="282"/>
      <c r="HB29" s="282"/>
      <c r="HC29" s="282"/>
      <c r="HD29" s="282"/>
      <c r="HE29" s="282"/>
      <c r="HF29" s="282"/>
      <c r="HG29" s="282"/>
      <c r="HH29" s="282"/>
      <c r="HI29" s="282"/>
      <c r="HJ29" s="282"/>
      <c r="HK29" s="282"/>
      <c r="HL29" s="282"/>
      <c r="HM29" s="282"/>
      <c r="HN29" s="282"/>
      <c r="HO29" s="282"/>
      <c r="HP29" s="282"/>
      <c r="HQ29" s="282"/>
      <c r="HR29" s="282"/>
      <c r="HS29" s="282"/>
      <c r="HT29" s="282"/>
      <c r="HU29" s="282"/>
      <c r="HV29" s="282"/>
      <c r="HW29" s="282"/>
      <c r="HX29" s="282"/>
      <c r="HY29" s="282"/>
      <c r="HZ29" s="282"/>
      <c r="IA29" s="282"/>
      <c r="IB29" s="282"/>
      <c r="IC29" s="282"/>
      <c r="ID29" s="282"/>
      <c r="IE29" s="282"/>
      <c r="IF29" s="282"/>
      <c r="IG29" s="282"/>
      <c r="IH29" s="282"/>
      <c r="II29" s="282"/>
      <c r="IJ29" s="282"/>
      <c r="IK29" s="282"/>
      <c r="IL29" s="282"/>
      <c r="IM29" s="282"/>
      <c r="IN29" s="282"/>
      <c r="IO29" s="282"/>
    </row>
    <row r="30" spans="1:249" s="125" customFormat="1" ht="18" customHeight="1" x14ac:dyDescent="0.2">
      <c r="A30" s="282"/>
      <c r="B30" s="234" t="s">
        <v>42</v>
      </c>
      <c r="C30" s="999">
        <f>'9TiempoEspera'!$J30</f>
        <v>61.03</v>
      </c>
      <c r="D30" s="1003">
        <v>57.017857142857146</v>
      </c>
      <c r="E30" s="1003">
        <v>51.06666666666667</v>
      </c>
      <c r="F30" s="1003">
        <v>78.234042553191486</v>
      </c>
      <c r="G30" s="1004">
        <v>63.441176470588232</v>
      </c>
      <c r="H30" s="964"/>
      <c r="I30" s="232"/>
      <c r="J30" s="514"/>
      <c r="K30" s="514"/>
      <c r="L30" s="514"/>
      <c r="M30" s="514"/>
      <c r="N30" s="282"/>
      <c r="O30" s="282"/>
      <c r="P30" s="282"/>
      <c r="Q30" s="282"/>
      <c r="R30" s="282"/>
      <c r="S30" s="282"/>
      <c r="T30" s="282"/>
      <c r="U30" s="282"/>
      <c r="V30" s="282"/>
      <c r="W30" s="282"/>
      <c r="X30" s="282"/>
      <c r="Y30" s="282"/>
      <c r="Z30" s="282"/>
      <c r="AA30" s="282"/>
      <c r="AB30" s="282"/>
      <c r="AC30" s="282"/>
      <c r="AD30" s="282"/>
      <c r="AE30" s="282"/>
      <c r="AF30" s="282"/>
      <c r="AG30" s="282"/>
      <c r="AH30" s="282"/>
      <c r="AI30" s="282"/>
      <c r="AJ30" s="282"/>
      <c r="AK30" s="282"/>
      <c r="AL30" s="282"/>
      <c r="AM30" s="282"/>
      <c r="AN30" s="282"/>
      <c r="AO30" s="282"/>
      <c r="AP30" s="282"/>
      <c r="AQ30" s="282"/>
      <c r="AR30" s="282"/>
      <c r="AS30" s="282"/>
      <c r="AT30" s="282"/>
      <c r="AU30" s="282"/>
      <c r="AV30" s="282"/>
      <c r="AW30" s="282"/>
      <c r="AX30" s="282"/>
      <c r="AY30" s="282"/>
      <c r="AZ30" s="282"/>
      <c r="BA30" s="282"/>
      <c r="BB30" s="282"/>
      <c r="BC30" s="282"/>
      <c r="BD30" s="282"/>
      <c r="BE30" s="282"/>
      <c r="BF30" s="282"/>
      <c r="BG30" s="282"/>
      <c r="BH30" s="282"/>
      <c r="BI30" s="282"/>
      <c r="BJ30" s="282"/>
      <c r="BK30" s="282"/>
      <c r="BL30" s="282"/>
      <c r="BM30" s="282"/>
      <c r="BN30" s="282"/>
      <c r="BO30" s="282"/>
      <c r="BP30" s="282"/>
      <c r="BQ30" s="282"/>
      <c r="BR30" s="282"/>
      <c r="BS30" s="282"/>
      <c r="BT30" s="282"/>
      <c r="BU30" s="282"/>
      <c r="BV30" s="282"/>
      <c r="BW30" s="282"/>
      <c r="BX30" s="282"/>
      <c r="BY30" s="282"/>
      <c r="BZ30" s="282"/>
      <c r="CA30" s="282"/>
      <c r="CB30" s="282"/>
      <c r="CC30" s="282"/>
      <c r="CD30" s="282"/>
      <c r="CE30" s="282"/>
      <c r="CF30" s="282"/>
      <c r="CG30" s="282"/>
      <c r="CH30" s="282"/>
      <c r="CI30" s="282"/>
      <c r="CJ30" s="282"/>
      <c r="CK30" s="282"/>
      <c r="CL30" s="282"/>
      <c r="CM30" s="282"/>
      <c r="CN30" s="282"/>
      <c r="CO30" s="282"/>
      <c r="CP30" s="282"/>
      <c r="CQ30" s="282"/>
      <c r="CR30" s="282"/>
      <c r="CS30" s="282"/>
      <c r="CT30" s="282"/>
      <c r="CU30" s="282"/>
      <c r="CV30" s="282"/>
      <c r="CW30" s="282"/>
      <c r="CX30" s="282"/>
      <c r="CY30" s="282"/>
      <c r="CZ30" s="282"/>
      <c r="DA30" s="282"/>
      <c r="DB30" s="282"/>
      <c r="DC30" s="282"/>
      <c r="DD30" s="282"/>
      <c r="DE30" s="282"/>
      <c r="DF30" s="282"/>
      <c r="DG30" s="282"/>
      <c r="DH30" s="282"/>
      <c r="DI30" s="282"/>
      <c r="DJ30" s="282"/>
      <c r="DK30" s="282"/>
      <c r="DL30" s="282"/>
      <c r="DM30" s="282"/>
      <c r="DN30" s="282"/>
      <c r="DO30" s="282"/>
      <c r="DP30" s="282"/>
      <c r="DQ30" s="282"/>
      <c r="DR30" s="282"/>
      <c r="DS30" s="282"/>
      <c r="DT30" s="282"/>
      <c r="DU30" s="282"/>
      <c r="DV30" s="282"/>
      <c r="DW30" s="282"/>
      <c r="DX30" s="282"/>
      <c r="DY30" s="282"/>
      <c r="DZ30" s="282"/>
      <c r="EA30" s="282"/>
      <c r="EB30" s="282"/>
      <c r="EC30" s="282"/>
      <c r="ED30" s="282"/>
      <c r="EE30" s="282"/>
      <c r="EF30" s="282"/>
      <c r="EG30" s="282"/>
      <c r="EH30" s="282"/>
      <c r="EI30" s="282"/>
      <c r="EJ30" s="282"/>
      <c r="EK30" s="282"/>
      <c r="EL30" s="282"/>
      <c r="EM30" s="282"/>
      <c r="EN30" s="282"/>
      <c r="EO30" s="282"/>
      <c r="EP30" s="282"/>
      <c r="EQ30" s="282"/>
      <c r="ER30" s="282"/>
      <c r="ES30" s="282"/>
      <c r="ET30" s="282"/>
      <c r="EU30" s="282"/>
      <c r="EV30" s="282"/>
      <c r="EW30" s="282"/>
      <c r="EX30" s="282"/>
      <c r="EY30" s="282"/>
      <c r="EZ30" s="282"/>
      <c r="FA30" s="282"/>
      <c r="FB30" s="282"/>
      <c r="FC30" s="282"/>
      <c r="FD30" s="282"/>
      <c r="FE30" s="282"/>
      <c r="FF30" s="282"/>
      <c r="FG30" s="282"/>
      <c r="FH30" s="282"/>
      <c r="FI30" s="282"/>
      <c r="FJ30" s="282"/>
      <c r="FK30" s="282"/>
      <c r="FL30" s="282"/>
      <c r="FM30" s="282"/>
      <c r="FN30" s="282"/>
      <c r="FO30" s="282"/>
      <c r="FP30" s="282"/>
      <c r="FQ30" s="282"/>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282"/>
      <c r="GW30" s="282"/>
      <c r="GX30" s="282"/>
      <c r="GY30" s="282"/>
      <c r="GZ30" s="282"/>
      <c r="HA30" s="282"/>
      <c r="HB30" s="282"/>
      <c r="HC30" s="282"/>
      <c r="HD30" s="282"/>
      <c r="HE30" s="282"/>
      <c r="HF30" s="282"/>
      <c r="HG30" s="282"/>
      <c r="HH30" s="282"/>
      <c r="HI30" s="282"/>
      <c r="HJ30" s="282"/>
      <c r="HK30" s="282"/>
      <c r="HL30" s="282"/>
      <c r="HM30" s="282"/>
      <c r="HN30" s="282"/>
      <c r="HO30" s="282"/>
      <c r="HP30" s="282"/>
      <c r="HQ30" s="282"/>
      <c r="HR30" s="282"/>
      <c r="HS30" s="282"/>
      <c r="HT30" s="282"/>
      <c r="HU30" s="282"/>
      <c r="HV30" s="282"/>
      <c r="HW30" s="282"/>
      <c r="HX30" s="282"/>
      <c r="HY30" s="282"/>
      <c r="HZ30" s="282"/>
      <c r="IA30" s="282"/>
      <c r="IB30" s="282"/>
      <c r="IC30" s="282"/>
      <c r="ID30" s="282"/>
      <c r="IE30" s="282"/>
      <c r="IF30" s="282"/>
      <c r="IG30" s="282"/>
      <c r="IH30" s="282"/>
      <c r="II30" s="282"/>
      <c r="IJ30" s="282"/>
      <c r="IK30" s="282"/>
      <c r="IL30" s="282"/>
      <c r="IM30" s="282"/>
      <c r="IN30" s="282"/>
      <c r="IO30" s="282"/>
    </row>
    <row r="31" spans="1:249" s="125" customFormat="1" ht="18" customHeight="1" x14ac:dyDescent="0.2">
      <c r="A31" s="282"/>
      <c r="B31" s="503" t="s">
        <v>50</v>
      </c>
      <c r="C31" s="1000">
        <f>'9TiempoEspera'!$J31</f>
        <v>217.86</v>
      </c>
      <c r="D31" s="1005">
        <v>198.49315068493149</v>
      </c>
      <c r="E31" s="1005">
        <v>201.66666666666666</v>
      </c>
      <c r="F31" s="1005">
        <v>222.8780487804878</v>
      </c>
      <c r="G31" s="1006">
        <v>245.7123287671233</v>
      </c>
      <c r="H31" s="965"/>
      <c r="I31" s="431"/>
      <c r="J31" s="514"/>
      <c r="K31" s="514"/>
      <c r="L31" s="514"/>
      <c r="M31" s="514"/>
      <c r="N31" s="282"/>
      <c r="O31" s="282"/>
      <c r="P31" s="282"/>
      <c r="Q31" s="282"/>
      <c r="R31" s="282"/>
      <c r="S31" s="282"/>
      <c r="T31" s="282"/>
      <c r="U31" s="282"/>
      <c r="V31" s="282"/>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2"/>
      <c r="BQ31" s="282"/>
      <c r="BR31" s="282"/>
      <c r="BS31" s="282"/>
      <c r="BT31" s="282"/>
      <c r="BU31" s="282"/>
      <c r="BV31" s="282"/>
      <c r="BW31" s="282"/>
      <c r="BX31" s="282"/>
      <c r="BY31" s="282"/>
      <c r="BZ31" s="282"/>
      <c r="CA31" s="282"/>
      <c r="CB31" s="282"/>
      <c r="CC31" s="282"/>
      <c r="CD31" s="282"/>
      <c r="CE31" s="282"/>
      <c r="CF31" s="282"/>
      <c r="CG31" s="282"/>
      <c r="CH31" s="282"/>
      <c r="CI31" s="282"/>
      <c r="CJ31" s="282"/>
      <c r="CK31" s="282"/>
      <c r="CL31" s="282"/>
      <c r="CM31" s="282"/>
      <c r="CN31" s="282"/>
      <c r="CO31" s="282"/>
      <c r="CP31" s="282"/>
      <c r="CQ31" s="282"/>
      <c r="CR31" s="282"/>
      <c r="CS31" s="282"/>
      <c r="CT31" s="282"/>
      <c r="CU31" s="282"/>
      <c r="CV31" s="282"/>
      <c r="CW31" s="282"/>
      <c r="CX31" s="282"/>
      <c r="CY31" s="282"/>
      <c r="CZ31" s="282"/>
      <c r="DA31" s="282"/>
      <c r="DB31" s="282"/>
      <c r="DC31" s="282"/>
      <c r="DD31" s="282"/>
      <c r="DE31" s="282"/>
      <c r="DF31" s="282"/>
      <c r="DG31" s="282"/>
      <c r="DH31" s="282"/>
      <c r="DI31" s="282"/>
      <c r="DJ31" s="282"/>
      <c r="DK31" s="282"/>
      <c r="DL31" s="282"/>
      <c r="DM31" s="282"/>
      <c r="DN31" s="282"/>
      <c r="DO31" s="282"/>
      <c r="DP31" s="282"/>
      <c r="DQ31" s="282"/>
      <c r="DR31" s="282"/>
      <c r="DS31" s="282"/>
      <c r="DT31" s="282"/>
      <c r="DU31" s="282"/>
      <c r="DV31" s="282"/>
      <c r="DW31" s="282"/>
      <c r="DX31" s="282"/>
      <c r="DY31" s="282"/>
      <c r="DZ31" s="282"/>
      <c r="EA31" s="282"/>
      <c r="EB31" s="282"/>
      <c r="EC31" s="282"/>
      <c r="ED31" s="282"/>
      <c r="EE31" s="282"/>
      <c r="EF31" s="282"/>
      <c r="EG31" s="282"/>
      <c r="EH31" s="282"/>
      <c r="EI31" s="282"/>
      <c r="EJ31" s="282"/>
      <c r="EK31" s="282"/>
      <c r="EL31" s="282"/>
      <c r="EM31" s="282"/>
      <c r="EN31" s="282"/>
      <c r="EO31" s="282"/>
      <c r="EP31" s="282"/>
      <c r="EQ31" s="282"/>
      <c r="ER31" s="282"/>
      <c r="ES31" s="282"/>
      <c r="ET31" s="282"/>
      <c r="EU31" s="282"/>
      <c r="EV31" s="282"/>
      <c r="EW31" s="282"/>
      <c r="EX31" s="282"/>
      <c r="EY31" s="282"/>
      <c r="EZ31" s="282"/>
      <c r="FA31" s="282"/>
      <c r="FB31" s="282"/>
      <c r="FC31" s="282"/>
      <c r="FD31" s="282"/>
      <c r="FE31" s="282"/>
      <c r="FF31" s="282"/>
      <c r="FG31" s="282"/>
      <c r="FH31" s="282"/>
      <c r="FI31" s="282"/>
      <c r="FJ31" s="282"/>
      <c r="FK31" s="282"/>
      <c r="FL31" s="282"/>
      <c r="FM31" s="282"/>
      <c r="FN31" s="282"/>
      <c r="FO31" s="282"/>
      <c r="FP31" s="282"/>
      <c r="FQ31" s="282"/>
      <c r="FR31" s="282"/>
      <c r="FS31" s="282"/>
      <c r="FT31" s="282"/>
      <c r="FU31" s="282"/>
      <c r="FV31" s="282"/>
      <c r="FW31" s="282"/>
      <c r="FX31" s="282"/>
      <c r="FY31" s="282"/>
      <c r="FZ31" s="282"/>
      <c r="GA31" s="282"/>
      <c r="GB31" s="282"/>
      <c r="GC31" s="282"/>
      <c r="GD31" s="282"/>
      <c r="GE31" s="282"/>
      <c r="GF31" s="282"/>
      <c r="GG31" s="282"/>
      <c r="GH31" s="282"/>
      <c r="GI31" s="282"/>
      <c r="GJ31" s="282"/>
      <c r="GK31" s="282"/>
      <c r="GL31" s="282"/>
      <c r="GM31" s="282"/>
      <c r="GN31" s="282"/>
      <c r="GO31" s="282"/>
      <c r="GP31" s="282"/>
      <c r="GQ31" s="282"/>
      <c r="GR31" s="282"/>
      <c r="GS31" s="282"/>
      <c r="GT31" s="282"/>
      <c r="GU31" s="282"/>
      <c r="GV31" s="282"/>
      <c r="GW31" s="282"/>
      <c r="GX31" s="282"/>
      <c r="GY31" s="282"/>
      <c r="GZ31" s="282"/>
      <c r="HA31" s="282"/>
      <c r="HB31" s="282"/>
      <c r="HC31" s="282"/>
      <c r="HD31" s="282"/>
      <c r="HE31" s="282"/>
      <c r="HF31" s="282"/>
      <c r="HG31" s="282"/>
      <c r="HH31" s="282"/>
      <c r="HI31" s="282"/>
      <c r="HJ31" s="282"/>
      <c r="HK31" s="282"/>
      <c r="HL31" s="282"/>
      <c r="HM31" s="282"/>
      <c r="HN31" s="282"/>
      <c r="HO31" s="282"/>
      <c r="HP31" s="282"/>
      <c r="HQ31" s="282"/>
      <c r="HR31" s="282"/>
      <c r="HS31" s="282"/>
      <c r="HT31" s="282"/>
      <c r="HU31" s="282"/>
      <c r="HV31" s="282"/>
      <c r="HW31" s="282"/>
      <c r="HX31" s="282"/>
      <c r="HY31" s="282"/>
      <c r="HZ31" s="282"/>
      <c r="IA31" s="282"/>
      <c r="IB31" s="282"/>
      <c r="IC31" s="282"/>
      <c r="ID31" s="282"/>
      <c r="IE31" s="282"/>
      <c r="IF31" s="282"/>
      <c r="IG31" s="282"/>
      <c r="IH31" s="282"/>
      <c r="II31" s="282"/>
      <c r="IJ31" s="282"/>
      <c r="IK31" s="282"/>
      <c r="IL31" s="282"/>
      <c r="IM31" s="282"/>
      <c r="IN31" s="282"/>
      <c r="IO31" s="282"/>
    </row>
    <row r="32" spans="1:249" s="125" customFormat="1" ht="5.25" customHeight="1" x14ac:dyDescent="0.2">
      <c r="A32" s="282"/>
      <c r="B32" s="294"/>
      <c r="C32" s="295"/>
      <c r="D32" s="512"/>
      <c r="E32" s="512"/>
      <c r="F32" s="512"/>
      <c r="G32" s="513"/>
      <c r="H32" s="516"/>
      <c r="I32" s="440"/>
      <c r="J32" s="514"/>
      <c r="K32" s="514"/>
      <c r="L32" s="514"/>
      <c r="M32" s="514"/>
      <c r="N32" s="282"/>
      <c r="O32" s="282"/>
      <c r="P32" s="282"/>
      <c r="Q32" s="282"/>
      <c r="R32" s="282"/>
      <c r="S32" s="282"/>
      <c r="T32" s="282"/>
      <c r="U32" s="282"/>
      <c r="V32" s="282"/>
      <c r="W32" s="282"/>
      <c r="X32" s="282"/>
      <c r="Y32" s="282"/>
      <c r="Z32" s="282"/>
      <c r="AA32" s="282"/>
      <c r="AB32" s="282"/>
      <c r="AC32" s="282"/>
      <c r="AD32" s="282"/>
      <c r="AE32" s="282"/>
      <c r="AF32" s="282"/>
      <c r="AG32" s="282"/>
      <c r="AH32" s="282"/>
      <c r="AI32" s="282"/>
      <c r="AJ32" s="282"/>
      <c r="AK32" s="282"/>
      <c r="AL32" s="282"/>
      <c r="AM32" s="282"/>
      <c r="AN32" s="282"/>
      <c r="AO32" s="282"/>
      <c r="AP32" s="282"/>
      <c r="AQ32" s="282"/>
      <c r="AR32" s="282"/>
      <c r="AS32" s="282"/>
      <c r="AT32" s="282"/>
      <c r="AU32" s="282"/>
      <c r="AV32" s="282"/>
      <c r="AW32" s="282"/>
      <c r="AX32" s="282"/>
      <c r="AY32" s="282"/>
      <c r="AZ32" s="282"/>
      <c r="BA32" s="282"/>
      <c r="BB32" s="282"/>
      <c r="BC32" s="282"/>
      <c r="BD32" s="282"/>
      <c r="BE32" s="282"/>
      <c r="BF32" s="282"/>
      <c r="BG32" s="282"/>
      <c r="BH32" s="282"/>
      <c r="BI32" s="282"/>
      <c r="BJ32" s="282"/>
      <c r="BK32" s="282"/>
      <c r="BL32" s="282"/>
      <c r="BM32" s="282"/>
      <c r="BN32" s="282"/>
      <c r="BO32" s="282"/>
      <c r="BP32" s="282"/>
      <c r="BQ32" s="282"/>
      <c r="BR32" s="282"/>
      <c r="BS32" s="282"/>
      <c r="BT32" s="282"/>
      <c r="BU32" s="282"/>
      <c r="BV32" s="282"/>
      <c r="BW32" s="282"/>
      <c r="BX32" s="282"/>
      <c r="BY32" s="282"/>
      <c r="BZ32" s="282"/>
      <c r="CA32" s="282"/>
      <c r="CB32" s="282"/>
      <c r="CC32" s="282"/>
      <c r="CD32" s="282"/>
      <c r="CE32" s="282"/>
      <c r="CF32" s="282"/>
      <c r="CG32" s="282"/>
      <c r="CH32" s="282"/>
      <c r="CI32" s="282"/>
      <c r="CJ32" s="282"/>
      <c r="CK32" s="282"/>
      <c r="CL32" s="282"/>
      <c r="CM32" s="282"/>
      <c r="CN32" s="282"/>
      <c r="CO32" s="282"/>
      <c r="CP32" s="282"/>
      <c r="CQ32" s="282"/>
      <c r="CR32" s="282"/>
      <c r="CS32" s="282"/>
      <c r="CT32" s="282"/>
      <c r="CU32" s="282"/>
      <c r="CV32" s="282"/>
      <c r="CW32" s="282"/>
      <c r="CX32" s="282"/>
      <c r="CY32" s="282"/>
      <c r="CZ32" s="282"/>
      <c r="DA32" s="282"/>
      <c r="DB32" s="282"/>
      <c r="DC32" s="282"/>
      <c r="DD32" s="282"/>
      <c r="DE32" s="282"/>
      <c r="DF32" s="282"/>
      <c r="DG32" s="282"/>
      <c r="DH32" s="282"/>
      <c r="DI32" s="282"/>
      <c r="DJ32" s="282"/>
      <c r="DK32" s="282"/>
      <c r="DL32" s="282"/>
      <c r="DM32" s="282"/>
      <c r="DN32" s="282"/>
      <c r="DO32" s="282"/>
      <c r="DP32" s="282"/>
      <c r="DQ32" s="282"/>
      <c r="DR32" s="282"/>
      <c r="DS32" s="282"/>
      <c r="DT32" s="282"/>
      <c r="DU32" s="282"/>
      <c r="DV32" s="282"/>
      <c r="DW32" s="282"/>
      <c r="DX32" s="282"/>
      <c r="DY32" s="282"/>
      <c r="DZ32" s="282"/>
      <c r="EA32" s="282"/>
      <c r="EB32" s="282"/>
      <c r="EC32" s="282"/>
      <c r="ED32" s="282"/>
      <c r="EE32" s="282"/>
      <c r="EF32" s="282"/>
      <c r="EG32" s="282"/>
      <c r="EH32" s="282"/>
      <c r="EI32" s="282"/>
      <c r="EJ32" s="282"/>
      <c r="EK32" s="282"/>
      <c r="EL32" s="282"/>
      <c r="EM32" s="282"/>
      <c r="EN32" s="282"/>
      <c r="EO32" s="282"/>
      <c r="EP32" s="282"/>
      <c r="EQ32" s="282"/>
      <c r="ER32" s="282"/>
      <c r="ES32" s="282"/>
      <c r="ET32" s="282"/>
      <c r="EU32" s="282"/>
      <c r="EV32" s="282"/>
      <c r="EW32" s="282"/>
      <c r="EX32" s="282"/>
      <c r="EY32" s="282"/>
      <c r="EZ32" s="282"/>
      <c r="FA32" s="282"/>
      <c r="FB32" s="282"/>
      <c r="FC32" s="282"/>
      <c r="FD32" s="282"/>
      <c r="FE32" s="282"/>
      <c r="FF32" s="282"/>
      <c r="FG32" s="282"/>
      <c r="FH32" s="282"/>
      <c r="FI32" s="282"/>
      <c r="FJ32" s="282"/>
      <c r="FK32" s="282"/>
      <c r="FL32" s="282"/>
      <c r="FM32" s="282"/>
      <c r="FN32" s="282"/>
      <c r="FO32" s="282"/>
      <c r="FP32" s="282"/>
      <c r="FQ32" s="282"/>
      <c r="FR32" s="282"/>
      <c r="FS32" s="282"/>
      <c r="FT32" s="282"/>
      <c r="FU32" s="282"/>
      <c r="FV32" s="282"/>
      <c r="FW32" s="282"/>
      <c r="FX32" s="282"/>
      <c r="FY32" s="282"/>
      <c r="FZ32" s="282"/>
      <c r="GA32" s="282"/>
      <c r="GB32" s="282"/>
      <c r="GC32" s="282"/>
      <c r="GD32" s="282"/>
      <c r="GE32" s="282"/>
      <c r="GF32" s="282"/>
      <c r="GG32" s="282"/>
      <c r="GH32" s="282"/>
      <c r="GI32" s="282"/>
      <c r="GJ32" s="282"/>
      <c r="GK32" s="282"/>
      <c r="GL32" s="282"/>
      <c r="GM32" s="282"/>
      <c r="GN32" s="282"/>
      <c r="GO32" s="282"/>
      <c r="GP32" s="282"/>
      <c r="GQ32" s="282"/>
      <c r="GR32" s="282"/>
      <c r="GS32" s="282"/>
      <c r="GT32" s="282"/>
      <c r="GU32" s="282"/>
      <c r="GV32" s="282"/>
      <c r="GW32" s="282"/>
      <c r="GX32" s="282"/>
      <c r="GY32" s="282"/>
      <c r="GZ32" s="282"/>
      <c r="HA32" s="282"/>
      <c r="HB32" s="282"/>
      <c r="HC32" s="282"/>
      <c r="HD32" s="282"/>
      <c r="HE32" s="282"/>
      <c r="HF32" s="282"/>
      <c r="HG32" s="282"/>
      <c r="HH32" s="282"/>
      <c r="HI32" s="282"/>
      <c r="HJ32" s="282"/>
      <c r="HK32" s="282"/>
      <c r="HL32" s="282"/>
      <c r="HM32" s="282"/>
      <c r="HN32" s="282"/>
      <c r="HO32" s="282"/>
      <c r="HP32" s="282"/>
      <c r="HQ32" s="282"/>
      <c r="HR32" s="282"/>
      <c r="HS32" s="282"/>
      <c r="HT32" s="282"/>
      <c r="HU32" s="282"/>
      <c r="HV32" s="282"/>
      <c r="HW32" s="282"/>
      <c r="HX32" s="282"/>
      <c r="HY32" s="282"/>
      <c r="HZ32" s="282"/>
      <c r="IA32" s="282"/>
      <c r="IB32" s="282"/>
      <c r="IC32" s="282"/>
      <c r="ID32" s="282"/>
      <c r="IE32" s="282"/>
      <c r="IF32" s="282"/>
      <c r="IG32" s="282"/>
      <c r="IH32" s="282"/>
      <c r="II32" s="282"/>
      <c r="IJ32" s="282"/>
      <c r="IK32" s="282"/>
      <c r="IL32" s="282"/>
      <c r="IM32" s="282"/>
      <c r="IN32" s="282"/>
      <c r="IO32" s="282"/>
    </row>
    <row r="33" spans="1:257" s="27" customFormat="1" ht="15.75" customHeight="1" x14ac:dyDescent="0.2">
      <c r="A33" s="223"/>
      <c r="B33" s="299" t="s">
        <v>3</v>
      </c>
      <c r="C33" s="505">
        <f>'9TiempoEspera'!$J33</f>
        <v>343.82</v>
      </c>
      <c r="D33" s="966">
        <v>340.80835750349127</v>
      </c>
      <c r="E33" s="966">
        <v>333.59316437465969</v>
      </c>
      <c r="F33" s="966">
        <v>354.61708812758673</v>
      </c>
      <c r="G33" s="505">
        <v>348.92907056405573</v>
      </c>
      <c r="H33" s="967"/>
      <c r="I33" s="440"/>
      <c r="J33" s="514"/>
      <c r="K33" s="514"/>
      <c r="L33" s="514"/>
      <c r="M33" s="514"/>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3"/>
      <c r="BW33" s="223"/>
      <c r="BX33" s="223"/>
      <c r="BY33" s="223"/>
      <c r="BZ33" s="223"/>
      <c r="CA33" s="223"/>
      <c r="CB33" s="223"/>
      <c r="CC33" s="223"/>
      <c r="CD33" s="223"/>
      <c r="CE33" s="223"/>
      <c r="CF33" s="223"/>
      <c r="CG33" s="223"/>
      <c r="CH33" s="223"/>
      <c r="CI33" s="223"/>
      <c r="CJ33" s="223"/>
      <c r="CK33" s="223"/>
      <c r="CL33" s="223"/>
      <c r="CM33" s="223"/>
      <c r="CN33" s="223"/>
      <c r="CO33" s="223"/>
      <c r="CP33" s="223"/>
      <c r="CQ33" s="223"/>
      <c r="CR33" s="223"/>
      <c r="CS33" s="223"/>
      <c r="CT33" s="223"/>
      <c r="CU33" s="223"/>
      <c r="CV33" s="223"/>
      <c r="CW33" s="223"/>
      <c r="CX33" s="223"/>
      <c r="CY33" s="223"/>
      <c r="CZ33" s="223"/>
      <c r="DA33" s="223"/>
      <c r="DB33" s="223"/>
      <c r="DC33" s="223"/>
      <c r="DD33" s="223"/>
      <c r="DE33" s="223"/>
      <c r="DF33" s="223"/>
      <c r="DG33" s="223"/>
      <c r="DH33" s="223"/>
      <c r="DI33" s="223"/>
      <c r="DJ33" s="223"/>
      <c r="DK33" s="223"/>
      <c r="DL33" s="223"/>
      <c r="DM33" s="223"/>
      <c r="DN33" s="223"/>
      <c r="DO33" s="223"/>
      <c r="DP33" s="223"/>
      <c r="DQ33" s="223"/>
      <c r="DR33" s="223"/>
      <c r="DS33" s="223"/>
      <c r="DT33" s="223"/>
      <c r="DU33" s="223"/>
      <c r="DV33" s="223"/>
      <c r="DW33" s="223"/>
      <c r="DX33" s="223"/>
      <c r="DY33" s="223"/>
      <c r="DZ33" s="223"/>
      <c r="EA33" s="223"/>
      <c r="EB33" s="223"/>
      <c r="EC33" s="223"/>
      <c r="ED33" s="223"/>
      <c r="EE33" s="223"/>
      <c r="EF33" s="223"/>
      <c r="EG33" s="223"/>
      <c r="EH33" s="223"/>
      <c r="EI33" s="223"/>
      <c r="EJ33" s="223"/>
      <c r="EK33" s="223"/>
      <c r="EL33" s="223"/>
      <c r="EM33" s="223"/>
      <c r="EN33" s="223"/>
      <c r="EO33" s="223"/>
      <c r="EP33" s="223"/>
      <c r="EQ33" s="223"/>
      <c r="ER33" s="223"/>
      <c r="ES33" s="223"/>
      <c r="ET33" s="223"/>
      <c r="EU33" s="223"/>
      <c r="EV33" s="223"/>
      <c r="EW33" s="223"/>
      <c r="EX33" s="223"/>
      <c r="EY33" s="223"/>
      <c r="EZ33" s="223"/>
      <c r="FA33" s="223"/>
      <c r="FB33" s="223"/>
      <c r="FC33" s="223"/>
      <c r="FD33" s="223"/>
      <c r="FE33" s="223"/>
      <c r="FF33" s="223"/>
      <c r="FG33" s="223"/>
      <c r="FH33" s="223"/>
      <c r="FI33" s="223"/>
      <c r="FJ33" s="223"/>
      <c r="FK33" s="223"/>
      <c r="FL33" s="223"/>
      <c r="FM33" s="223"/>
      <c r="FN33" s="223"/>
      <c r="FO33" s="223"/>
      <c r="FP33" s="223"/>
      <c r="FQ33" s="223"/>
      <c r="FR33" s="223"/>
      <c r="FS33" s="223"/>
      <c r="FT33" s="223"/>
      <c r="FU33" s="223"/>
      <c r="FV33" s="223"/>
      <c r="FW33" s="223"/>
      <c r="FX33" s="223"/>
      <c r="FY33" s="223"/>
      <c r="FZ33" s="223"/>
      <c r="GA33" s="223"/>
      <c r="GB33" s="223"/>
      <c r="GC33" s="223"/>
      <c r="GD33" s="223"/>
      <c r="GE33" s="223"/>
      <c r="GF33" s="223"/>
      <c r="GG33" s="223"/>
      <c r="GH33" s="223"/>
      <c r="GI33" s="223"/>
      <c r="GJ33" s="223"/>
      <c r="GK33" s="223"/>
      <c r="GL33" s="223"/>
      <c r="GM33" s="223"/>
      <c r="GN33" s="223"/>
      <c r="GO33" s="223"/>
      <c r="GP33" s="223"/>
      <c r="GQ33" s="223"/>
      <c r="GR33" s="223"/>
      <c r="GS33" s="223"/>
      <c r="GT33" s="223"/>
      <c r="GU33" s="223"/>
      <c r="GV33" s="223"/>
      <c r="GW33" s="223"/>
      <c r="GX33" s="223"/>
      <c r="GY33" s="223"/>
      <c r="GZ33" s="223"/>
      <c r="HA33" s="223"/>
      <c r="HB33" s="223"/>
      <c r="HC33" s="223"/>
      <c r="HD33" s="223"/>
      <c r="HE33" s="223"/>
      <c r="HF33" s="223"/>
      <c r="HG33" s="223"/>
      <c r="HH33" s="223"/>
      <c r="HI33" s="223"/>
      <c r="HJ33" s="223"/>
      <c r="HK33" s="223"/>
      <c r="HL33" s="223"/>
      <c r="HM33" s="223"/>
      <c r="HN33" s="223"/>
      <c r="HO33" s="223"/>
      <c r="HP33" s="223"/>
      <c r="HQ33" s="223"/>
      <c r="HR33" s="223"/>
      <c r="HS33" s="223"/>
      <c r="HT33" s="223"/>
      <c r="HU33" s="223"/>
      <c r="HV33" s="223"/>
      <c r="HW33" s="223"/>
      <c r="HX33" s="223"/>
      <c r="HY33" s="223"/>
      <c r="HZ33" s="223"/>
      <c r="IA33" s="223"/>
      <c r="IB33" s="223"/>
      <c r="IC33" s="223"/>
      <c r="ID33" s="223"/>
      <c r="IE33" s="223"/>
      <c r="IF33" s="223"/>
      <c r="IG33" s="223"/>
      <c r="IH33" s="223"/>
      <c r="II33" s="223"/>
      <c r="IJ33" s="223"/>
      <c r="IK33" s="223"/>
      <c r="IL33" s="223"/>
      <c r="IM33" s="223"/>
      <c r="IN33" s="223"/>
      <c r="IO33" s="223"/>
    </row>
    <row r="34" spans="1:257" s="27" customFormat="1" ht="9.75" customHeight="1" x14ac:dyDescent="0.2">
      <c r="A34" s="223"/>
      <c r="B34" s="301"/>
      <c r="C34" s="301"/>
      <c r="D34" s="300"/>
      <c r="E34" s="302"/>
      <c r="F34" s="303"/>
      <c r="G34" s="212"/>
      <c r="H34" s="302"/>
      <c r="I34" s="303"/>
      <c r="J34" s="298"/>
      <c r="K34" s="298"/>
      <c r="L34" s="298"/>
      <c r="M34" s="298"/>
      <c r="N34" s="298"/>
      <c r="O34" s="298"/>
      <c r="P34" s="262"/>
      <c r="Q34" s="262"/>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3"/>
      <c r="BW34" s="223"/>
      <c r="BX34" s="223"/>
      <c r="BY34" s="223"/>
      <c r="BZ34" s="223"/>
      <c r="CA34" s="223"/>
      <c r="CB34" s="223"/>
      <c r="CC34" s="223"/>
      <c r="CD34" s="223"/>
      <c r="CE34" s="223"/>
      <c r="CF34" s="223"/>
      <c r="CG34" s="223"/>
      <c r="CH34" s="223"/>
      <c r="CI34" s="223"/>
      <c r="CJ34" s="223"/>
      <c r="CK34" s="223"/>
      <c r="CL34" s="223"/>
      <c r="CM34" s="223"/>
      <c r="CN34" s="223"/>
      <c r="CO34" s="223"/>
      <c r="CP34" s="223"/>
      <c r="CQ34" s="223"/>
      <c r="CR34" s="223"/>
      <c r="CS34" s="223"/>
      <c r="CT34" s="223"/>
      <c r="CU34" s="223"/>
      <c r="CV34" s="223"/>
      <c r="CW34" s="223"/>
      <c r="CX34" s="223"/>
      <c r="CY34" s="223"/>
      <c r="CZ34" s="223"/>
      <c r="DA34" s="223"/>
      <c r="DB34" s="223"/>
      <c r="DC34" s="223"/>
      <c r="DD34" s="223"/>
      <c r="DE34" s="223"/>
      <c r="DF34" s="223"/>
      <c r="DG34" s="223"/>
      <c r="DH34" s="223"/>
      <c r="DI34" s="223"/>
      <c r="DJ34" s="223"/>
      <c r="DK34" s="223"/>
      <c r="DL34" s="223"/>
      <c r="DM34" s="223"/>
      <c r="DN34" s="223"/>
      <c r="DO34" s="223"/>
      <c r="DP34" s="223"/>
      <c r="DQ34" s="223"/>
      <c r="DR34" s="223"/>
      <c r="DS34" s="223"/>
      <c r="DT34" s="223"/>
      <c r="DU34" s="223"/>
      <c r="DV34" s="223"/>
      <c r="DW34" s="223"/>
      <c r="DX34" s="223"/>
      <c r="DY34" s="223"/>
      <c r="DZ34" s="223"/>
      <c r="EA34" s="223"/>
      <c r="EB34" s="223"/>
      <c r="EC34" s="223"/>
      <c r="ED34" s="223"/>
      <c r="EE34" s="223"/>
      <c r="EF34" s="223"/>
      <c r="EG34" s="223"/>
      <c r="EH34" s="223"/>
      <c r="EI34" s="223"/>
      <c r="EJ34" s="223"/>
      <c r="EK34" s="223"/>
      <c r="EL34" s="223"/>
      <c r="EM34" s="223"/>
      <c r="EN34" s="223"/>
      <c r="EO34" s="223"/>
      <c r="EP34" s="223"/>
      <c r="EQ34" s="223"/>
      <c r="ER34" s="223"/>
      <c r="ES34" s="223"/>
      <c r="ET34" s="223"/>
      <c r="EU34" s="223"/>
      <c r="EV34" s="223"/>
      <c r="EW34" s="223"/>
      <c r="EX34" s="223"/>
      <c r="EY34" s="223"/>
      <c r="EZ34" s="223"/>
      <c r="FA34" s="223"/>
      <c r="FB34" s="223"/>
      <c r="FC34" s="223"/>
      <c r="FD34" s="223"/>
      <c r="FE34" s="223"/>
      <c r="FF34" s="223"/>
      <c r="FG34" s="223"/>
      <c r="FH34" s="223"/>
      <c r="FI34" s="223"/>
      <c r="FJ34" s="223"/>
      <c r="FK34" s="223"/>
      <c r="FL34" s="223"/>
      <c r="FM34" s="223"/>
      <c r="FN34" s="223"/>
      <c r="FO34" s="223"/>
      <c r="FP34" s="223"/>
      <c r="FQ34" s="223"/>
      <c r="FR34" s="223"/>
      <c r="FS34" s="223"/>
      <c r="FT34" s="223"/>
      <c r="FU34" s="223"/>
      <c r="FV34" s="223"/>
      <c r="FW34" s="223"/>
      <c r="FX34" s="223"/>
      <c r="FY34" s="223"/>
      <c r="FZ34" s="223"/>
      <c r="GA34" s="223"/>
      <c r="GB34" s="223"/>
      <c r="GC34" s="223"/>
      <c r="GD34" s="223"/>
      <c r="GE34" s="223"/>
      <c r="GF34" s="223"/>
      <c r="GG34" s="223"/>
      <c r="GH34" s="223"/>
      <c r="GI34" s="223"/>
      <c r="GJ34" s="223"/>
      <c r="GK34" s="223"/>
      <c r="GL34" s="223"/>
      <c r="GM34" s="223"/>
      <c r="GN34" s="223"/>
      <c r="GO34" s="223"/>
      <c r="GP34" s="223"/>
      <c r="GQ34" s="223"/>
      <c r="GR34" s="223"/>
      <c r="GS34" s="223"/>
      <c r="GT34" s="223"/>
      <c r="GU34" s="223"/>
      <c r="GV34" s="223"/>
      <c r="GW34" s="223"/>
      <c r="GX34" s="223"/>
      <c r="GY34" s="223"/>
      <c r="GZ34" s="223"/>
      <c r="HA34" s="223"/>
      <c r="HB34" s="223"/>
      <c r="HC34" s="223"/>
      <c r="HD34" s="223"/>
      <c r="HE34" s="223"/>
      <c r="HF34" s="223"/>
      <c r="HG34" s="223"/>
      <c r="HH34" s="223"/>
      <c r="HI34" s="223"/>
      <c r="HJ34" s="223"/>
      <c r="HK34" s="223"/>
      <c r="HL34" s="223"/>
      <c r="HM34" s="223"/>
      <c r="HN34" s="223"/>
      <c r="HO34" s="223"/>
      <c r="HP34" s="223"/>
      <c r="HQ34" s="223"/>
      <c r="HR34" s="223"/>
      <c r="HS34" s="223"/>
      <c r="HT34" s="223"/>
      <c r="HU34" s="223"/>
      <c r="HV34" s="223"/>
      <c r="HW34" s="223"/>
      <c r="HX34" s="223"/>
      <c r="HY34" s="223"/>
      <c r="HZ34" s="223"/>
      <c r="IA34" s="223"/>
      <c r="IB34" s="223"/>
      <c r="IC34" s="223"/>
      <c r="ID34" s="223"/>
      <c r="IE34" s="223"/>
      <c r="IF34" s="223"/>
      <c r="IG34" s="223"/>
      <c r="IH34" s="223"/>
      <c r="II34" s="223"/>
      <c r="IJ34" s="223"/>
      <c r="IK34" s="223"/>
      <c r="IL34" s="223"/>
      <c r="IM34" s="223"/>
      <c r="IN34" s="223"/>
      <c r="IO34" s="223"/>
      <c r="IP34" s="223"/>
      <c r="IQ34" s="223"/>
      <c r="IR34" s="223"/>
      <c r="IS34" s="223"/>
      <c r="IT34" s="223"/>
      <c r="IU34" s="223"/>
      <c r="IV34" s="223"/>
      <c r="IW34" s="223"/>
    </row>
    <row r="35" spans="1:257" ht="24" customHeight="1" x14ac:dyDescent="0.2">
      <c r="B35" s="1075" t="s">
        <v>474</v>
      </c>
      <c r="C35" s="1075"/>
      <c r="D35" s="1075"/>
      <c r="E35" s="1075"/>
      <c r="F35" s="1075"/>
      <c r="G35" s="1075"/>
      <c r="H35" s="1075"/>
      <c r="I35" s="1075"/>
      <c r="J35" s="1075"/>
      <c r="K35" s="411"/>
      <c r="L35" s="411"/>
      <c r="M35" s="411"/>
      <c r="N35" s="411"/>
      <c r="O35" s="869"/>
    </row>
    <row r="36" spans="1:257" x14ac:dyDescent="0.15">
      <c r="J36" s="968"/>
      <c r="K36" s="306"/>
      <c r="L36" s="306"/>
      <c r="M36" s="306"/>
      <c r="N36" s="307"/>
      <c r="O36" s="969"/>
      <c r="P36" s="232"/>
    </row>
    <row r="37" spans="1:257" x14ac:dyDescent="0.15">
      <c r="J37" s="968"/>
      <c r="K37" s="306"/>
      <c r="L37" s="306"/>
      <c r="M37" s="306"/>
      <c r="N37" s="307"/>
      <c r="O37" s="970"/>
      <c r="P37" s="232"/>
    </row>
    <row r="38" spans="1:257" x14ac:dyDescent="0.15">
      <c r="J38" s="968"/>
      <c r="K38" s="306"/>
      <c r="L38" s="306"/>
      <c r="M38" s="306"/>
      <c r="N38" s="307"/>
      <c r="O38" s="969"/>
      <c r="P38" s="232"/>
    </row>
    <row r="39" spans="1:257" x14ac:dyDescent="0.15">
      <c r="J39" s="968"/>
      <c r="K39" s="306"/>
      <c r="L39" s="306"/>
      <c r="M39" s="306"/>
      <c r="N39" s="307"/>
      <c r="O39" s="969"/>
      <c r="P39" s="232"/>
    </row>
    <row r="40" spans="1:257" x14ac:dyDescent="0.15">
      <c r="J40" s="968"/>
      <c r="K40" s="306"/>
      <c r="L40" s="306"/>
      <c r="M40" s="306"/>
      <c r="N40" s="307"/>
      <c r="O40" s="969"/>
      <c r="P40" s="232"/>
    </row>
    <row r="41" spans="1:257" x14ac:dyDescent="0.15">
      <c r="J41" s="968"/>
      <c r="K41" s="306"/>
      <c r="L41" s="306"/>
      <c r="M41" s="306"/>
      <c r="N41" s="307"/>
      <c r="O41" s="969"/>
      <c r="P41" s="232"/>
    </row>
    <row r="42" spans="1:257" x14ac:dyDescent="0.15">
      <c r="J42" s="968"/>
      <c r="K42" s="306"/>
      <c r="L42" s="306"/>
      <c r="M42" s="306"/>
      <c r="N42" s="307"/>
      <c r="O42" s="969"/>
      <c r="P42" s="232"/>
    </row>
    <row r="43" spans="1:257" x14ac:dyDescent="0.15">
      <c r="J43" s="968"/>
      <c r="K43" s="306"/>
      <c r="L43" s="306"/>
      <c r="M43" s="306"/>
      <c r="N43" s="307"/>
      <c r="O43" s="969"/>
      <c r="P43" s="232"/>
    </row>
    <row r="44" spans="1:257" x14ac:dyDescent="0.15">
      <c r="J44" s="968"/>
      <c r="K44" s="306"/>
      <c r="L44" s="306"/>
      <c r="M44" s="306"/>
      <c r="N44" s="307"/>
      <c r="O44" s="970"/>
      <c r="P44" s="232"/>
    </row>
    <row r="45" spans="1:257" x14ac:dyDescent="0.15">
      <c r="J45" s="968"/>
      <c r="K45" s="306"/>
      <c r="L45" s="306"/>
      <c r="M45" s="306"/>
      <c r="N45" s="307"/>
      <c r="O45" s="969"/>
      <c r="P45" s="232"/>
    </row>
    <row r="46" spans="1:257" x14ac:dyDescent="0.15">
      <c r="J46" s="968"/>
      <c r="K46" s="306"/>
      <c r="L46" s="306"/>
      <c r="M46" s="306"/>
      <c r="N46" s="307"/>
      <c r="O46" s="969"/>
      <c r="P46" s="232"/>
    </row>
    <row r="47" spans="1:257" x14ac:dyDescent="0.15">
      <c r="J47" s="968"/>
      <c r="K47" s="306"/>
      <c r="L47" s="306"/>
      <c r="M47" s="306"/>
      <c r="N47" s="307"/>
      <c r="O47" s="969"/>
      <c r="P47" s="232"/>
    </row>
    <row r="48" spans="1:257" x14ac:dyDescent="0.15">
      <c r="J48" s="968"/>
      <c r="K48" s="306"/>
      <c r="L48" s="306"/>
      <c r="M48" s="306"/>
      <c r="N48" s="307"/>
      <c r="O48" s="969"/>
      <c r="P48" s="232"/>
    </row>
    <row r="49" spans="10:16" x14ac:dyDescent="0.15">
      <c r="J49" s="968"/>
      <c r="K49" s="306"/>
      <c r="L49" s="306"/>
      <c r="M49" s="306"/>
      <c r="N49" s="307"/>
      <c r="O49" s="969"/>
      <c r="P49" s="232"/>
    </row>
    <row r="50" spans="10:16" x14ac:dyDescent="0.15">
      <c r="J50" s="968"/>
      <c r="K50" s="306"/>
      <c r="L50" s="306"/>
      <c r="M50" s="306"/>
      <c r="N50" s="307"/>
      <c r="O50" s="970"/>
      <c r="P50" s="232"/>
    </row>
    <row r="51" spans="10:16" x14ac:dyDescent="0.15">
      <c r="J51" s="968"/>
      <c r="K51" s="306"/>
      <c r="L51" s="306"/>
      <c r="M51" s="306"/>
      <c r="N51" s="307"/>
      <c r="O51" s="969"/>
      <c r="P51" s="232"/>
    </row>
    <row r="52" spans="10:16" x14ac:dyDescent="0.15">
      <c r="J52" s="968"/>
      <c r="K52" s="306"/>
      <c r="L52" s="306"/>
      <c r="M52" s="306"/>
      <c r="N52" s="307"/>
      <c r="O52" s="969"/>
      <c r="P52" s="232"/>
    </row>
    <row r="53" spans="10:16" x14ac:dyDescent="0.15">
      <c r="J53" s="968"/>
      <c r="K53" s="310"/>
      <c r="L53" s="310"/>
      <c r="M53" s="306"/>
      <c r="N53" s="307"/>
      <c r="O53" s="969"/>
      <c r="P53" s="232"/>
    </row>
  </sheetData>
  <mergeCells count="7">
    <mergeCell ref="B35:J35"/>
    <mergeCell ref="B3:G3"/>
    <mergeCell ref="B8:H8"/>
    <mergeCell ref="B9:B11"/>
    <mergeCell ref="C9:H10"/>
    <mergeCell ref="B5:H5"/>
    <mergeCell ref="B4:H4"/>
  </mergeCells>
  <conditionalFormatting sqref="E13:G31 C13:C31">
    <cfRule type="colorScale" priority="41">
      <colorScale>
        <cfvo type="num" val="100"/>
        <cfvo type="num" val="190"/>
        <cfvo type="max"/>
        <color rgb="FF63BE7B"/>
        <color rgb="FFFCFCFF"/>
        <color rgb="FFF8696B"/>
      </colorScale>
    </cfRule>
  </conditionalFormatting>
  <conditionalFormatting sqref="D13:D31">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87" orientation="landscape" r:id="rId1"/>
  <headerFooter alignWithMargins="0"/>
  <drawing r:id="rId2"/>
  <extLst>
    <ext xmlns:x14="http://schemas.microsoft.com/office/spreadsheetml/2009/9/main" uri="{05C60535-1F16-4fd2-B633-F4F36F0B64E0}">
      <x14:sparklineGroups xmlns:xm="http://schemas.microsoft.com/office/excel/2006/main">
        <x14:sparklineGroup displayEmptyCellsAs="gap" xr2:uid="{00000000-0003-0000-6200-000008000000}">
          <x14:colorSeries rgb="FF376092"/>
          <x14:colorNegative rgb="FFD00000"/>
          <x14:colorAxis rgb="FF000000"/>
          <x14:colorMarkers rgb="FFD00000"/>
          <x14:colorFirst rgb="FFD00000"/>
          <x14:colorLast rgb="FFD00000"/>
          <x14:colorHigh rgb="FFD00000"/>
          <x14:colorLow rgb="FFD00000"/>
          <x14:sparklines>
            <x14:sparkline>
              <xm:f>'91TiempoEspera_evo'!D13:G13</xm:f>
              <xm:sqref>H13</xm:sqref>
            </x14:sparkline>
            <x14:sparkline>
              <xm:f>'91TiempoEspera_evo'!D14:G14</xm:f>
              <xm:sqref>H14</xm:sqref>
            </x14:sparkline>
            <x14:sparkline>
              <xm:f>'91TiempoEspera_evo'!D15:G15</xm:f>
              <xm:sqref>H15</xm:sqref>
            </x14:sparkline>
            <x14:sparkline>
              <xm:f>'91TiempoEspera_evo'!D16:G16</xm:f>
              <xm:sqref>H16</xm:sqref>
            </x14:sparkline>
            <x14:sparkline>
              <xm:f>'91TiempoEspera_evo'!D17:G17</xm:f>
              <xm:sqref>H17</xm:sqref>
            </x14:sparkline>
            <x14:sparkline>
              <xm:f>'91TiempoEspera_evo'!D18:G18</xm:f>
              <xm:sqref>H18</xm:sqref>
            </x14:sparkline>
            <x14:sparkline>
              <xm:f>'91TiempoEspera_evo'!D19:G19</xm:f>
              <xm:sqref>H19</xm:sqref>
            </x14:sparkline>
            <x14:sparkline>
              <xm:f>'91TiempoEspera_evo'!D20:G20</xm:f>
              <xm:sqref>H20</xm:sqref>
            </x14:sparkline>
            <x14:sparkline>
              <xm:f>'91TiempoEspera_evo'!D21:G21</xm:f>
              <xm:sqref>H21</xm:sqref>
            </x14:sparkline>
            <x14:sparkline>
              <xm:f>'91TiempoEspera_evo'!D22:G22</xm:f>
              <xm:sqref>H22</xm:sqref>
            </x14:sparkline>
            <x14:sparkline>
              <xm:f>'91TiempoEspera_evo'!D23:G23</xm:f>
              <xm:sqref>H23</xm:sqref>
            </x14:sparkline>
            <x14:sparkline>
              <xm:f>'91TiempoEspera_evo'!D24:G24</xm:f>
              <xm:sqref>H24</xm:sqref>
            </x14:sparkline>
            <x14:sparkline>
              <xm:f>'91TiempoEspera_evo'!D25:G25</xm:f>
              <xm:sqref>H25</xm:sqref>
            </x14:sparkline>
            <x14:sparkline>
              <xm:f>'91TiempoEspera_evo'!D26:G26</xm:f>
              <xm:sqref>H26</xm:sqref>
            </x14:sparkline>
            <x14:sparkline>
              <xm:f>'91TiempoEspera_evo'!D27:G27</xm:f>
              <xm:sqref>H27</xm:sqref>
            </x14:sparkline>
            <x14:sparkline>
              <xm:f>'91TiempoEspera_evo'!D28:G28</xm:f>
              <xm:sqref>H28</xm:sqref>
            </x14:sparkline>
            <x14:sparkline>
              <xm:f>'91TiempoEspera_evo'!D29:G29</xm:f>
              <xm:sqref>H29</xm:sqref>
            </x14:sparkline>
            <x14:sparkline>
              <xm:f>'91TiempoEspera_evo'!D30:G30</xm:f>
              <xm:sqref>H30</xm:sqref>
            </x14:sparkline>
            <x14:sparkline>
              <xm:f>'91TiempoEspera_evo'!D31:G31</xm:f>
              <xm:sqref>H31</xm:sqref>
            </x14:sparkline>
            <x14:sparkline>
              <xm:f>'91TiempoEspera_evo'!D32:G32</xm:f>
              <xm:sqref>H32</xm:sqref>
            </x14:sparkline>
            <x14:sparkline>
              <xm:f>'91TiempoEspera_evo'!D33:G33</xm:f>
              <xm:sqref>H33</xm:sqref>
            </x14:sparkline>
          </x14:sparklines>
        </x14:sparklineGroup>
      </x14:sparklineGroups>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2.75" x14ac:dyDescent="0.2"/>
  <cols>
    <col min="1" max="1" width="3.28515625" style="453" customWidth="1"/>
    <col min="2" max="2" width="28.42578125" style="453" customWidth="1"/>
    <col min="3" max="3" width="16.7109375" style="453" customWidth="1"/>
    <col min="4" max="4" width="10.28515625" style="453" customWidth="1"/>
    <col min="5" max="5" width="15" style="453" customWidth="1"/>
    <col min="6" max="6" width="10" style="453" customWidth="1"/>
    <col min="7" max="7" width="15.42578125" style="453" customWidth="1"/>
    <col min="8" max="8" width="9.7109375" style="453" customWidth="1"/>
    <col min="9" max="9" width="14.5703125" style="453" customWidth="1"/>
    <col min="10" max="16384" width="11.42578125" style="453"/>
  </cols>
  <sheetData>
    <row r="1" spans="1:17" s="446" customFormat="1" x14ac:dyDescent="0.2">
      <c r="A1" s="446" t="s">
        <v>102</v>
      </c>
      <c r="B1" s="446" t="s">
        <v>59</v>
      </c>
      <c r="H1" s="446" t="s">
        <v>102</v>
      </c>
      <c r="I1" s="446" t="s">
        <v>70</v>
      </c>
      <c r="P1" s="446" t="s">
        <v>87</v>
      </c>
    </row>
    <row r="2" spans="1:17" s="446" customFormat="1" x14ac:dyDescent="0.2"/>
    <row r="3" spans="1:17" s="446" customFormat="1" x14ac:dyDescent="0.2"/>
    <row r="4" spans="1:17" s="446" customFormat="1" x14ac:dyDescent="0.2"/>
    <row r="5" spans="1:17" s="446" customFormat="1" ht="16.5" customHeight="1" x14ac:dyDescent="0.2"/>
    <row r="6" spans="1:17" s="450" customFormat="1" ht="38.25" customHeight="1" x14ac:dyDescent="0.2">
      <c r="A6" s="447"/>
      <c r="B6" s="1208" t="s">
        <v>475</v>
      </c>
      <c r="C6" s="1208"/>
      <c r="D6" s="1208"/>
      <c r="E6" s="1208"/>
      <c r="F6" s="1208"/>
      <c r="G6" s="1208"/>
      <c r="H6" s="1208"/>
      <c r="I6" s="1208"/>
      <c r="J6" s="448"/>
      <c r="K6" s="448"/>
      <c r="L6" s="449"/>
      <c r="M6" s="449"/>
      <c r="N6" s="449"/>
      <c r="O6" s="449"/>
      <c r="P6" s="449"/>
      <c r="Q6" s="449"/>
    </row>
    <row r="7" spans="1:17" s="450" customFormat="1" ht="15.75" customHeight="1" x14ac:dyDescent="0.2">
      <c r="A7" s="447"/>
      <c r="B7" s="1209" t="str">
        <f>porsaad!B6</f>
        <v>Situación a 31 de diciembre de 2022</v>
      </c>
      <c r="C7" s="1209"/>
      <c r="D7" s="1209"/>
      <c r="E7" s="1209"/>
      <c r="F7" s="1209"/>
      <c r="G7" s="1209"/>
      <c r="H7" s="1209"/>
      <c r="I7" s="1209"/>
      <c r="J7" s="451"/>
      <c r="K7" s="451"/>
      <c r="L7" s="452"/>
      <c r="M7" s="452"/>
      <c r="N7" s="452"/>
      <c r="O7" s="452"/>
      <c r="P7" s="452"/>
      <c r="Q7" s="452"/>
    </row>
    <row r="8" spans="1:17" ht="8.25" customHeight="1" x14ac:dyDescent="0.2">
      <c r="H8" s="454"/>
    </row>
    <row r="9" spans="1:17" ht="15" customHeight="1" x14ac:dyDescent="0.2">
      <c r="B9" s="1210" t="s">
        <v>15</v>
      </c>
      <c r="C9" s="1213" t="s">
        <v>194</v>
      </c>
      <c r="D9" s="455"/>
      <c r="E9" s="455"/>
      <c r="F9" s="455"/>
      <c r="G9" s="455"/>
      <c r="H9" s="455"/>
      <c r="I9" s="456"/>
    </row>
    <row r="10" spans="1:17" ht="15.75" customHeight="1" x14ac:dyDescent="0.2">
      <c r="B10" s="1211"/>
      <c r="C10" s="1214"/>
      <c r="D10" s="1216" t="s">
        <v>141</v>
      </c>
      <c r="E10" s="1217"/>
      <c r="F10" s="1220" t="s">
        <v>142</v>
      </c>
      <c r="G10" s="1221"/>
      <c r="H10" s="1221"/>
      <c r="I10" s="1222"/>
    </row>
    <row r="11" spans="1:17" ht="40.5" customHeight="1" x14ac:dyDescent="0.2">
      <c r="B11" s="1211"/>
      <c r="C11" s="1214"/>
      <c r="D11" s="1218"/>
      <c r="E11" s="1219"/>
      <c r="F11" s="1220" t="s">
        <v>197</v>
      </c>
      <c r="G11" s="1222"/>
      <c r="H11" s="1220" t="s">
        <v>485</v>
      </c>
      <c r="I11" s="1222"/>
    </row>
    <row r="12" spans="1:17" ht="52.5" customHeight="1" x14ac:dyDescent="0.2">
      <c r="B12" s="1212"/>
      <c r="C12" s="1215"/>
      <c r="D12" s="795" t="s">
        <v>12</v>
      </c>
      <c r="E12" s="796" t="s">
        <v>195</v>
      </c>
      <c r="F12" s="794" t="s">
        <v>12</v>
      </c>
      <c r="G12" s="796" t="s">
        <v>195</v>
      </c>
      <c r="H12" s="794" t="s">
        <v>12</v>
      </c>
      <c r="I12" s="796" t="s">
        <v>195</v>
      </c>
    </row>
    <row r="13" spans="1:17" ht="12.75" customHeight="1" x14ac:dyDescent="0.2">
      <c r="B13" s="619" t="s">
        <v>11</v>
      </c>
      <c r="C13" s="336">
        <f>'31dictsaad'!D10-'31dictsaad'!H10</f>
        <v>47503</v>
      </c>
      <c r="D13" s="336">
        <v>0</v>
      </c>
      <c r="E13" s="624">
        <v>0</v>
      </c>
      <c r="F13" s="336">
        <v>15821</v>
      </c>
      <c r="G13" s="624">
        <v>33.305264930635957</v>
      </c>
      <c r="H13" s="336">
        <v>31682</v>
      </c>
      <c r="I13" s="624">
        <f>H13/C13*100</f>
        <v>66.694735069364043</v>
      </c>
    </row>
    <row r="14" spans="1:17" x14ac:dyDescent="0.2">
      <c r="B14" s="620" t="s">
        <v>10</v>
      </c>
      <c r="C14" s="342">
        <f>'31dictsaad'!D11-'31dictsaad'!H11</f>
        <v>4202</v>
      </c>
      <c r="D14" s="342">
        <v>0</v>
      </c>
      <c r="E14" s="625">
        <v>0</v>
      </c>
      <c r="F14" s="342">
        <v>3832</v>
      </c>
      <c r="G14" s="625">
        <v>91.194669205140414</v>
      </c>
      <c r="H14" s="342">
        <v>370</v>
      </c>
      <c r="I14" s="625">
        <f t="shared" ref="I14:I31" si="0">H14/C14*100</f>
        <v>8.8053307948595911</v>
      </c>
    </row>
    <row r="15" spans="1:17" x14ac:dyDescent="0.2">
      <c r="B15" s="620" t="s">
        <v>40</v>
      </c>
      <c r="C15" s="342">
        <f>'31dictsaad'!D12-'31dictsaad'!H12</f>
        <v>3683</v>
      </c>
      <c r="D15" s="342">
        <v>0</v>
      </c>
      <c r="E15" s="625">
        <v>0</v>
      </c>
      <c r="F15" s="342">
        <v>3207</v>
      </c>
      <c r="G15" s="625">
        <v>87.075753461851747</v>
      </c>
      <c r="H15" s="342">
        <v>476</v>
      </c>
      <c r="I15" s="625">
        <f t="shared" si="0"/>
        <v>12.924246538148248</v>
      </c>
    </row>
    <row r="16" spans="1:17" x14ac:dyDescent="0.2">
      <c r="B16" s="620" t="s">
        <v>41</v>
      </c>
      <c r="C16" s="342">
        <f>'31dictsaad'!D13-'31dictsaad'!H13</f>
        <v>3441</v>
      </c>
      <c r="D16" s="342">
        <v>0</v>
      </c>
      <c r="E16" s="625">
        <v>0</v>
      </c>
      <c r="F16" s="342">
        <v>2731</v>
      </c>
      <c r="G16" s="625">
        <v>79.366463237430978</v>
      </c>
      <c r="H16" s="342">
        <v>710</v>
      </c>
      <c r="I16" s="625">
        <f t="shared" si="0"/>
        <v>20.633536762569022</v>
      </c>
    </row>
    <row r="17" spans="2:9" x14ac:dyDescent="0.2">
      <c r="B17" s="620" t="s">
        <v>9</v>
      </c>
      <c r="C17" s="342">
        <f>'31dictsaad'!D14-'31dictsaad'!H14</f>
        <v>10214</v>
      </c>
      <c r="D17" s="342">
        <v>0</v>
      </c>
      <c r="E17" s="625">
        <v>0</v>
      </c>
      <c r="F17" s="342">
        <v>1509</v>
      </c>
      <c r="G17" s="625">
        <v>14.773839827687487</v>
      </c>
      <c r="H17" s="342">
        <v>8705</v>
      </c>
      <c r="I17" s="625">
        <f t="shared" si="0"/>
        <v>85.226160172312518</v>
      </c>
    </row>
    <row r="18" spans="2:9" x14ac:dyDescent="0.2">
      <c r="B18" s="620" t="s">
        <v>8</v>
      </c>
      <c r="C18" s="342">
        <f>'31dictsaad'!D15-'31dictsaad'!H15</f>
        <v>741</v>
      </c>
      <c r="D18" s="342">
        <v>0</v>
      </c>
      <c r="E18" s="625">
        <v>0</v>
      </c>
      <c r="F18" s="342">
        <v>181</v>
      </c>
      <c r="G18" s="625">
        <v>24.426450742240217</v>
      </c>
      <c r="H18" s="342">
        <v>560</v>
      </c>
      <c r="I18" s="625">
        <f t="shared" si="0"/>
        <v>75.573549257759794</v>
      </c>
    </row>
    <row r="19" spans="2:9" x14ac:dyDescent="0.2">
      <c r="B19" s="620" t="s">
        <v>7</v>
      </c>
      <c r="C19" s="342">
        <f>'31dictsaad'!D16-'31dictsaad'!H16</f>
        <v>7712</v>
      </c>
      <c r="D19" s="342">
        <v>0</v>
      </c>
      <c r="E19" s="625">
        <v>0</v>
      </c>
      <c r="F19" s="342">
        <v>4590</v>
      </c>
      <c r="G19" s="625">
        <v>59.517634854771785</v>
      </c>
      <c r="H19" s="342">
        <v>3122</v>
      </c>
      <c r="I19" s="625">
        <f t="shared" si="0"/>
        <v>40.482365145228215</v>
      </c>
    </row>
    <row r="20" spans="2:9" x14ac:dyDescent="0.2">
      <c r="B20" s="620" t="s">
        <v>43</v>
      </c>
      <c r="C20" s="342">
        <f>'31dictsaad'!D17-'31dictsaad'!H17</f>
        <v>3204</v>
      </c>
      <c r="D20" s="342">
        <v>1</v>
      </c>
      <c r="E20" s="625">
        <v>3.1210986267166042E-2</v>
      </c>
      <c r="F20" s="342">
        <v>2446</v>
      </c>
      <c r="G20" s="625">
        <v>76.342072409488139</v>
      </c>
      <c r="H20" s="342">
        <v>757</v>
      </c>
      <c r="I20" s="625">
        <f t="shared" si="0"/>
        <v>23.626716604244695</v>
      </c>
    </row>
    <row r="21" spans="2:9" x14ac:dyDescent="0.2">
      <c r="B21" s="620" t="s">
        <v>44</v>
      </c>
      <c r="C21" s="342">
        <f>'31dictsaad'!D18-'31dictsaad'!H18</f>
        <v>24316</v>
      </c>
      <c r="D21" s="342">
        <v>0</v>
      </c>
      <c r="E21" s="625">
        <v>0</v>
      </c>
      <c r="F21" s="342">
        <v>19671</v>
      </c>
      <c r="G21" s="625">
        <v>80.897351538081921</v>
      </c>
      <c r="H21" s="342">
        <v>4645</v>
      </c>
      <c r="I21" s="625">
        <f t="shared" si="0"/>
        <v>19.102648461918079</v>
      </c>
    </row>
    <row r="22" spans="2:9" x14ac:dyDescent="0.2">
      <c r="B22" s="620" t="s">
        <v>6</v>
      </c>
      <c r="C22" s="342">
        <f>'31dictsaad'!D19-'31dictsaad'!H19</f>
        <v>16823</v>
      </c>
      <c r="D22" s="342">
        <v>145</v>
      </c>
      <c r="E22" s="625">
        <v>0.86191523509481072</v>
      </c>
      <c r="F22" s="342">
        <v>9323</v>
      </c>
      <c r="G22" s="625">
        <v>55.418177495095996</v>
      </c>
      <c r="H22" s="342">
        <v>7355</v>
      </c>
      <c r="I22" s="625">
        <f t="shared" si="0"/>
        <v>43.719907269809191</v>
      </c>
    </row>
    <row r="23" spans="2:9" x14ac:dyDescent="0.2">
      <c r="B23" s="620" t="s">
        <v>5</v>
      </c>
      <c r="C23" s="342">
        <f>'31dictsaad'!D20-'31dictsaad'!H20</f>
        <v>2958</v>
      </c>
      <c r="D23" s="342">
        <v>0</v>
      </c>
      <c r="E23" s="625">
        <v>0</v>
      </c>
      <c r="F23" s="342">
        <v>2211</v>
      </c>
      <c r="G23" s="625">
        <v>74.746450304259639</v>
      </c>
      <c r="H23" s="342">
        <v>747</v>
      </c>
      <c r="I23" s="625">
        <f t="shared" si="0"/>
        <v>25.253549695740361</v>
      </c>
    </row>
    <row r="24" spans="2:9" x14ac:dyDescent="0.2">
      <c r="B24" s="620" t="s">
        <v>38</v>
      </c>
      <c r="C24" s="342">
        <f>'31dictsaad'!D21-'31dictsaad'!H21</f>
        <v>618</v>
      </c>
      <c r="D24" s="342">
        <v>0</v>
      </c>
      <c r="E24" s="625">
        <v>0</v>
      </c>
      <c r="F24" s="342">
        <v>4</v>
      </c>
      <c r="G24" s="625">
        <v>0.64724919093851141</v>
      </c>
      <c r="H24" s="342">
        <v>614</v>
      </c>
      <c r="I24" s="625">
        <f t="shared" si="0"/>
        <v>99.35275080906149</v>
      </c>
    </row>
    <row r="25" spans="2:9" x14ac:dyDescent="0.2">
      <c r="B25" s="620" t="s">
        <v>45</v>
      </c>
      <c r="C25" s="342">
        <f>'31dictsaad'!D22-'31dictsaad'!H22</f>
        <v>195</v>
      </c>
      <c r="D25" s="342">
        <v>3</v>
      </c>
      <c r="E25" s="625">
        <v>1.5384615384615385</v>
      </c>
      <c r="F25" s="342">
        <v>66</v>
      </c>
      <c r="G25" s="625">
        <v>33.846153846153847</v>
      </c>
      <c r="H25" s="342">
        <v>126</v>
      </c>
      <c r="I25" s="625">
        <f t="shared" si="0"/>
        <v>64.615384615384613</v>
      </c>
    </row>
    <row r="26" spans="2:9" x14ac:dyDescent="0.2">
      <c r="B26" s="620" t="s">
        <v>46</v>
      </c>
      <c r="C26" s="342">
        <f>'31dictsaad'!D23-'31dictsaad'!H23</f>
        <v>5323</v>
      </c>
      <c r="D26" s="342">
        <v>0</v>
      </c>
      <c r="E26" s="625">
        <v>0</v>
      </c>
      <c r="F26" s="342">
        <v>2535</v>
      </c>
      <c r="G26" s="625">
        <v>47.623520571106518</v>
      </c>
      <c r="H26" s="342">
        <v>2788</v>
      </c>
      <c r="I26" s="625">
        <f t="shared" si="0"/>
        <v>52.376479428893482</v>
      </c>
    </row>
    <row r="27" spans="2:9" x14ac:dyDescent="0.2">
      <c r="B27" s="620" t="s">
        <v>47</v>
      </c>
      <c r="C27" s="342">
        <f>'31dictsaad'!D24-'31dictsaad'!H24</f>
        <v>58</v>
      </c>
      <c r="D27" s="342">
        <v>0</v>
      </c>
      <c r="E27" s="625">
        <v>0</v>
      </c>
      <c r="F27" s="342">
        <v>3</v>
      </c>
      <c r="G27" s="625">
        <v>5.1724137931034484</v>
      </c>
      <c r="H27" s="342">
        <v>55</v>
      </c>
      <c r="I27" s="625">
        <f t="shared" si="0"/>
        <v>94.827586206896555</v>
      </c>
    </row>
    <row r="28" spans="2:9" x14ac:dyDescent="0.2">
      <c r="B28" s="620" t="s">
        <v>48</v>
      </c>
      <c r="C28" s="342">
        <f>'31dictsaad'!D25-'31dictsaad'!H25</f>
        <v>568</v>
      </c>
      <c r="D28" s="342">
        <v>0</v>
      </c>
      <c r="E28" s="625">
        <v>0</v>
      </c>
      <c r="F28" s="342">
        <v>98</v>
      </c>
      <c r="G28" s="625">
        <v>17.253521126760564</v>
      </c>
      <c r="H28" s="342">
        <v>470</v>
      </c>
      <c r="I28" s="625">
        <f t="shared" si="0"/>
        <v>82.74647887323944</v>
      </c>
    </row>
    <row r="29" spans="2:9" x14ac:dyDescent="0.2">
      <c r="B29" s="620" t="s">
        <v>49</v>
      </c>
      <c r="C29" s="342">
        <f>'31dictsaad'!D26-'31dictsaad'!H26</f>
        <v>6</v>
      </c>
      <c r="D29" s="342">
        <v>0</v>
      </c>
      <c r="E29" s="625">
        <v>0</v>
      </c>
      <c r="F29" s="342">
        <v>1</v>
      </c>
      <c r="G29" s="625">
        <v>16.666666666666664</v>
      </c>
      <c r="H29" s="342">
        <v>5</v>
      </c>
      <c r="I29" s="625">
        <f t="shared" si="0"/>
        <v>83.333333333333343</v>
      </c>
    </row>
    <row r="30" spans="2:9" x14ac:dyDescent="0.2">
      <c r="B30" s="620" t="s">
        <v>4</v>
      </c>
      <c r="C30" s="342">
        <f>'31dictsaad'!D27-'31dictsaad'!H27</f>
        <v>245</v>
      </c>
      <c r="D30" s="342">
        <v>0</v>
      </c>
      <c r="E30" s="625">
        <v>0</v>
      </c>
      <c r="F30" s="342">
        <v>193</v>
      </c>
      <c r="G30" s="625">
        <v>78.775510204081627</v>
      </c>
      <c r="H30" s="342">
        <v>52</v>
      </c>
      <c r="I30" s="625">
        <f t="shared" si="0"/>
        <v>21.224489795918366</v>
      </c>
    </row>
    <row r="31" spans="2:9" x14ac:dyDescent="0.2">
      <c r="B31" s="457" t="s">
        <v>3</v>
      </c>
      <c r="C31" s="334">
        <f>SUM(C13:C30)</f>
        <v>131810</v>
      </c>
      <c r="D31" s="334">
        <f>SUM(D13:D30)</f>
        <v>149</v>
      </c>
      <c r="E31" s="626">
        <f t="shared" ref="E14:E31" si="1">D31/C31*100</f>
        <v>0.11304149912753204</v>
      </c>
      <c r="F31" s="334">
        <f>SUM(F13:F30)</f>
        <v>68422</v>
      </c>
      <c r="G31" s="626">
        <f t="shared" ref="G14:G31" si="2">F31/C31*100</f>
        <v>51.909566800697974</v>
      </c>
      <c r="H31" s="334">
        <f>SUM(H13:H30)</f>
        <v>63239</v>
      </c>
      <c r="I31" s="626">
        <f t="shared" si="0"/>
        <v>47.977391700174493</v>
      </c>
    </row>
    <row r="33" spans="2:9" x14ac:dyDescent="0.2">
      <c r="B33" s="849" t="s">
        <v>293</v>
      </c>
    </row>
    <row r="34" spans="2:9" x14ac:dyDescent="0.2">
      <c r="B34" s="849" t="s">
        <v>486</v>
      </c>
    </row>
    <row r="35" spans="2:9" x14ac:dyDescent="0.2">
      <c r="B35" s="1207" t="s">
        <v>487</v>
      </c>
      <c r="C35" s="1207"/>
      <c r="D35" s="1207"/>
      <c r="E35" s="1207"/>
      <c r="F35" s="1207"/>
      <c r="G35" s="1207"/>
      <c r="H35" s="1207"/>
      <c r="I35" s="1207"/>
    </row>
    <row r="36" spans="2:9" x14ac:dyDescent="0.2">
      <c r="B36" s="849" t="s">
        <v>488</v>
      </c>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R33"/>
  <sheetViews>
    <sheetView zoomScaleNormal="100" workbookViewId="0"/>
  </sheetViews>
  <sheetFormatPr baseColWidth="10" defaultColWidth="11.42578125" defaultRowHeight="12.75" x14ac:dyDescent="0.2"/>
  <cols>
    <col min="1" max="1" width="3.28515625" style="453" customWidth="1"/>
    <col min="2" max="2" width="28.42578125" style="453" customWidth="1"/>
    <col min="3" max="3" width="16.7109375" style="453" customWidth="1"/>
    <col min="4" max="4" width="9.5703125" style="453" customWidth="1"/>
    <col min="5" max="5" width="14.85546875" style="453" customWidth="1"/>
    <col min="6" max="6" width="9" style="453" customWidth="1"/>
    <col min="7" max="7" width="16.28515625" style="453" customWidth="1"/>
    <col min="8" max="8" width="10.85546875" style="453" customWidth="1"/>
    <col min="9" max="9" width="16.42578125" style="453" customWidth="1"/>
    <col min="10" max="16384" width="11.42578125" style="453"/>
  </cols>
  <sheetData>
    <row r="1" spans="1:18" s="446" customFormat="1" x14ac:dyDescent="0.2">
      <c r="A1" s="446" t="s">
        <v>102</v>
      </c>
      <c r="B1" s="446" t="s">
        <v>59</v>
      </c>
      <c r="I1" s="446" t="s">
        <v>102</v>
      </c>
      <c r="J1" s="446" t="s">
        <v>70</v>
      </c>
      <c r="Q1" s="446" t="s">
        <v>87</v>
      </c>
    </row>
    <row r="2" spans="1:18" s="446" customFormat="1" x14ac:dyDescent="0.2"/>
    <row r="3" spans="1:18" s="446" customFormat="1" x14ac:dyDescent="0.2"/>
    <row r="4" spans="1:18" s="446" customFormat="1" x14ac:dyDescent="0.2"/>
    <row r="5" spans="1:18" s="446" customFormat="1" ht="16.5" customHeight="1" x14ac:dyDescent="0.2"/>
    <row r="6" spans="1:18" s="450" customFormat="1" ht="38.25" customHeight="1" x14ac:dyDescent="0.2">
      <c r="A6" s="447"/>
      <c r="B6" s="1208" t="s">
        <v>476</v>
      </c>
      <c r="C6" s="1208"/>
      <c r="D6" s="1208"/>
      <c r="E6" s="1208"/>
      <c r="F6" s="1208"/>
      <c r="G6" s="1208"/>
      <c r="H6" s="1208"/>
      <c r="I6" s="1208"/>
      <c r="J6" s="448"/>
      <c r="K6" s="448"/>
      <c r="L6" s="448"/>
      <c r="M6" s="449"/>
      <c r="N6" s="449"/>
      <c r="O6" s="449"/>
      <c r="P6" s="449"/>
      <c r="Q6" s="449"/>
      <c r="R6" s="449"/>
    </row>
    <row r="7" spans="1:18" s="450" customFormat="1" ht="15.75" customHeight="1" x14ac:dyDescent="0.2">
      <c r="A7" s="447"/>
      <c r="B7" s="1209" t="str">
        <f>porsaad!B6</f>
        <v>Situación a 31 de diciembre de 2022</v>
      </c>
      <c r="C7" s="1209"/>
      <c r="D7" s="1209"/>
      <c r="E7" s="1209"/>
      <c r="F7" s="1209"/>
      <c r="G7" s="1209"/>
      <c r="H7" s="1209"/>
      <c r="I7" s="1209"/>
      <c r="J7" s="451"/>
      <c r="K7" s="451"/>
      <c r="L7" s="451"/>
      <c r="M7" s="452"/>
      <c r="N7" s="452"/>
      <c r="O7" s="452"/>
      <c r="P7" s="452"/>
      <c r="Q7" s="452"/>
      <c r="R7" s="452"/>
    </row>
    <row r="8" spans="1:18" ht="8.25" customHeight="1" x14ac:dyDescent="0.2">
      <c r="I8" s="454"/>
    </row>
    <row r="9" spans="1:18" ht="15" customHeight="1" x14ac:dyDescent="0.2">
      <c r="B9" s="1210" t="s">
        <v>15</v>
      </c>
      <c r="C9" s="1213" t="s">
        <v>289</v>
      </c>
      <c r="D9" s="455"/>
      <c r="E9" s="455"/>
      <c r="F9" s="455"/>
      <c r="G9" s="455"/>
      <c r="H9" s="455"/>
      <c r="I9" s="456"/>
    </row>
    <row r="10" spans="1:18" ht="15.75" customHeight="1" x14ac:dyDescent="0.2">
      <c r="B10" s="1211"/>
      <c r="C10" s="1214"/>
      <c r="D10" s="1216" t="s">
        <v>141</v>
      </c>
      <c r="E10" s="1217"/>
      <c r="F10" s="1220" t="s">
        <v>142</v>
      </c>
      <c r="G10" s="1221"/>
      <c r="H10" s="1221"/>
      <c r="I10" s="1222"/>
    </row>
    <row r="11" spans="1:18" ht="40.5" customHeight="1" x14ac:dyDescent="0.2">
      <c r="B11" s="1211"/>
      <c r="C11" s="1214"/>
      <c r="D11" s="1218"/>
      <c r="E11" s="1219"/>
      <c r="F11" s="1220" t="s">
        <v>290</v>
      </c>
      <c r="G11" s="1222"/>
      <c r="H11" s="1220" t="s">
        <v>291</v>
      </c>
      <c r="I11" s="1222"/>
    </row>
    <row r="12" spans="1:18" ht="52.5" customHeight="1" x14ac:dyDescent="0.2">
      <c r="B12" s="1212"/>
      <c r="C12" s="1215"/>
      <c r="D12" s="795" t="s">
        <v>12</v>
      </c>
      <c r="E12" s="848" t="s">
        <v>292</v>
      </c>
      <c r="F12" s="794" t="s">
        <v>12</v>
      </c>
      <c r="G12" s="848" t="s">
        <v>292</v>
      </c>
      <c r="H12" s="794" t="s">
        <v>12</v>
      </c>
      <c r="I12" s="848" t="s">
        <v>292</v>
      </c>
    </row>
    <row r="13" spans="1:18" ht="12.75" customHeight="1" x14ac:dyDescent="0.2">
      <c r="B13" s="619" t="s">
        <v>11</v>
      </c>
      <c r="C13" s="336">
        <f>D13+F13+H13</f>
        <v>36606</v>
      </c>
      <c r="D13" s="336">
        <v>17</v>
      </c>
      <c r="E13" s="624">
        <v>4.6440474239195763E-2</v>
      </c>
      <c r="F13" s="336">
        <v>1464</v>
      </c>
      <c r="G13" s="624">
        <v>3.9993443697754469</v>
      </c>
      <c r="H13" s="336">
        <v>35125</v>
      </c>
      <c r="I13" s="624">
        <f>H13/C13*100</f>
        <v>95.954215155985352</v>
      </c>
    </row>
    <row r="14" spans="1:18" x14ac:dyDescent="0.2">
      <c r="B14" s="620" t="s">
        <v>10</v>
      </c>
      <c r="C14" s="342">
        <f t="shared" ref="C14:C30" si="0">D14+F14+H14</f>
        <v>1565</v>
      </c>
      <c r="D14" s="342">
        <v>1</v>
      </c>
      <c r="E14" s="625">
        <v>6.3897763578274758E-2</v>
      </c>
      <c r="F14" s="342">
        <v>583</v>
      </c>
      <c r="G14" s="625">
        <v>37.252396166134183</v>
      </c>
      <c r="H14" s="342">
        <v>981</v>
      </c>
      <c r="I14" s="625">
        <f t="shared" ref="I14:I31" si="1">H14/C14*100</f>
        <v>62.683706070287535</v>
      </c>
    </row>
    <row r="15" spans="1:18" x14ac:dyDescent="0.2">
      <c r="B15" s="620" t="s">
        <v>40</v>
      </c>
      <c r="C15" s="342">
        <f t="shared" si="0"/>
        <v>2778</v>
      </c>
      <c r="D15" s="342">
        <v>5</v>
      </c>
      <c r="E15" s="625">
        <v>0.17998560115190784</v>
      </c>
      <c r="F15" s="342">
        <v>529</v>
      </c>
      <c r="G15" s="625">
        <v>19.042476601871851</v>
      </c>
      <c r="H15" s="342">
        <v>2244</v>
      </c>
      <c r="I15" s="625">
        <f t="shared" si="1"/>
        <v>80.777537796976233</v>
      </c>
    </row>
    <row r="16" spans="1:18" x14ac:dyDescent="0.2">
      <c r="B16" s="620" t="s">
        <v>41</v>
      </c>
      <c r="C16" s="342">
        <f t="shared" si="0"/>
        <v>3293</v>
      </c>
      <c r="D16" s="342">
        <v>1</v>
      </c>
      <c r="E16" s="625">
        <v>3.036744609778318E-2</v>
      </c>
      <c r="F16" s="342">
        <v>1049</v>
      </c>
      <c r="G16" s="625">
        <v>31.855450956574554</v>
      </c>
      <c r="H16" s="342">
        <v>2243</v>
      </c>
      <c r="I16" s="625">
        <f t="shared" si="1"/>
        <v>68.114181597327658</v>
      </c>
    </row>
    <row r="17" spans="2:9" x14ac:dyDescent="0.2">
      <c r="B17" s="620" t="s">
        <v>9</v>
      </c>
      <c r="C17" s="342">
        <f t="shared" si="0"/>
        <v>7071</v>
      </c>
      <c r="D17" s="342">
        <v>2</v>
      </c>
      <c r="E17" s="625">
        <v>2.82845424975251E-2</v>
      </c>
      <c r="F17" s="342">
        <v>155</v>
      </c>
      <c r="G17" s="625">
        <v>2.1920520435581956</v>
      </c>
      <c r="H17" s="342">
        <v>6914</v>
      </c>
      <c r="I17" s="625">
        <f t="shared" si="1"/>
        <v>97.779663413944292</v>
      </c>
    </row>
    <row r="18" spans="2:9" x14ac:dyDescent="0.2">
      <c r="B18" s="620" t="s">
        <v>8</v>
      </c>
      <c r="C18" s="342">
        <f t="shared" si="0"/>
        <v>873</v>
      </c>
      <c r="D18" s="342">
        <v>35</v>
      </c>
      <c r="E18" s="625">
        <v>4.0091638029782359</v>
      </c>
      <c r="F18" s="342">
        <v>499</v>
      </c>
      <c r="G18" s="625">
        <v>57.159221076746846</v>
      </c>
      <c r="H18" s="342">
        <v>339</v>
      </c>
      <c r="I18" s="625">
        <f t="shared" si="1"/>
        <v>38.831615120274918</v>
      </c>
    </row>
    <row r="19" spans="2:9" x14ac:dyDescent="0.2">
      <c r="B19" s="620" t="s">
        <v>7</v>
      </c>
      <c r="C19" s="342">
        <f t="shared" si="0"/>
        <v>207</v>
      </c>
      <c r="D19" s="342">
        <v>6</v>
      </c>
      <c r="E19" s="625">
        <v>2.8985507246376812</v>
      </c>
      <c r="F19" s="342">
        <v>151</v>
      </c>
      <c r="G19" s="625">
        <v>72.94685990338165</v>
      </c>
      <c r="H19" s="342">
        <v>50</v>
      </c>
      <c r="I19" s="625">
        <f t="shared" si="1"/>
        <v>24.154589371980677</v>
      </c>
    </row>
    <row r="20" spans="2:9" x14ac:dyDescent="0.2">
      <c r="B20" s="620" t="s">
        <v>43</v>
      </c>
      <c r="C20" s="342">
        <f t="shared" si="0"/>
        <v>2591</v>
      </c>
      <c r="D20" s="342">
        <v>21</v>
      </c>
      <c r="E20" s="625">
        <v>0.81049787726746436</v>
      </c>
      <c r="F20" s="342">
        <v>1171</v>
      </c>
      <c r="G20" s="625">
        <v>45.194905441914315</v>
      </c>
      <c r="H20" s="342">
        <v>1399</v>
      </c>
      <c r="I20" s="625">
        <f t="shared" si="1"/>
        <v>53.994596680818219</v>
      </c>
    </row>
    <row r="21" spans="2:9" x14ac:dyDescent="0.2">
      <c r="B21" s="620" t="s">
        <v>44</v>
      </c>
      <c r="C21" s="342">
        <f t="shared" si="0"/>
        <v>69770</v>
      </c>
      <c r="D21" s="342">
        <v>12</v>
      </c>
      <c r="E21" s="625">
        <v>1.7199369356456929E-2</v>
      </c>
      <c r="F21" s="342">
        <v>5384</v>
      </c>
      <c r="G21" s="625">
        <v>7.7167837179303422</v>
      </c>
      <c r="H21" s="342">
        <v>64374</v>
      </c>
      <c r="I21" s="625">
        <f t="shared" si="1"/>
        <v>92.266016912713198</v>
      </c>
    </row>
    <row r="22" spans="2:9" x14ac:dyDescent="0.2">
      <c r="B22" s="620" t="s">
        <v>6</v>
      </c>
      <c r="C22" s="342">
        <f t="shared" si="0"/>
        <v>10571</v>
      </c>
      <c r="D22" s="342">
        <v>2300</v>
      </c>
      <c r="E22" s="625">
        <v>21.757638823195535</v>
      </c>
      <c r="F22" s="342">
        <v>1944</v>
      </c>
      <c r="G22" s="625">
        <v>18.389934727083531</v>
      </c>
      <c r="H22" s="342">
        <v>6327</v>
      </c>
      <c r="I22" s="625">
        <f t="shared" si="1"/>
        <v>59.85242644972093</v>
      </c>
    </row>
    <row r="23" spans="2:9" x14ac:dyDescent="0.2">
      <c r="B23" s="620" t="s">
        <v>5</v>
      </c>
      <c r="C23" s="342">
        <f t="shared" si="0"/>
        <v>6122</v>
      </c>
      <c r="D23" s="342">
        <v>24</v>
      </c>
      <c r="E23" s="625">
        <v>0.39202874877491012</v>
      </c>
      <c r="F23" s="342">
        <v>1645</v>
      </c>
      <c r="G23" s="625">
        <v>26.870303822280299</v>
      </c>
      <c r="H23" s="342">
        <v>4453</v>
      </c>
      <c r="I23" s="625">
        <f t="shared" si="1"/>
        <v>72.737667428944789</v>
      </c>
    </row>
    <row r="24" spans="2:9" x14ac:dyDescent="0.2">
      <c r="B24" s="620" t="s">
        <v>38</v>
      </c>
      <c r="C24" s="342">
        <f t="shared" si="0"/>
        <v>3271</v>
      </c>
      <c r="D24" s="342">
        <v>34</v>
      </c>
      <c r="E24" s="625">
        <v>1.0394374808926934</v>
      </c>
      <c r="F24" s="342">
        <v>13</v>
      </c>
      <c r="G24" s="625">
        <v>0.3974319779883827</v>
      </c>
      <c r="H24" s="342">
        <v>3224</v>
      </c>
      <c r="I24" s="625">
        <f t="shared" si="1"/>
        <v>98.563130541118923</v>
      </c>
    </row>
    <row r="25" spans="2:9" x14ac:dyDescent="0.2">
      <c r="B25" s="620" t="s">
        <v>45</v>
      </c>
      <c r="C25" s="342">
        <f t="shared" si="0"/>
        <v>9303</v>
      </c>
      <c r="D25" s="342">
        <v>538</v>
      </c>
      <c r="E25" s="625">
        <v>5.7830807266473183</v>
      </c>
      <c r="F25" s="342">
        <v>953</v>
      </c>
      <c r="G25" s="625">
        <v>10.244007309470064</v>
      </c>
      <c r="H25" s="342">
        <v>7812</v>
      </c>
      <c r="I25" s="625">
        <f t="shared" si="1"/>
        <v>83.972911963882623</v>
      </c>
    </row>
    <row r="26" spans="2:9" x14ac:dyDescent="0.2">
      <c r="B26" s="620" t="s">
        <v>46</v>
      </c>
      <c r="C26" s="342">
        <f t="shared" si="0"/>
        <v>6525</v>
      </c>
      <c r="D26" s="342">
        <v>4</v>
      </c>
      <c r="E26" s="625">
        <v>6.1302681992337162E-2</v>
      </c>
      <c r="F26" s="342">
        <v>94</v>
      </c>
      <c r="G26" s="625">
        <v>1.4406130268199233</v>
      </c>
      <c r="H26" s="342">
        <v>6427</v>
      </c>
      <c r="I26" s="625">
        <f t="shared" si="1"/>
        <v>98.498084291187737</v>
      </c>
    </row>
    <row r="27" spans="2:9" x14ac:dyDescent="0.2">
      <c r="B27" s="620" t="s">
        <v>47</v>
      </c>
      <c r="C27" s="342">
        <f t="shared" si="0"/>
        <v>768</v>
      </c>
      <c r="D27" s="342">
        <v>217</v>
      </c>
      <c r="E27" s="625">
        <v>28.255208333333332</v>
      </c>
      <c r="F27" s="342">
        <v>23</v>
      </c>
      <c r="G27" s="625">
        <v>2.994791666666667</v>
      </c>
      <c r="H27" s="342">
        <v>528</v>
      </c>
      <c r="I27" s="625">
        <f t="shared" si="1"/>
        <v>68.75</v>
      </c>
    </row>
    <row r="28" spans="2:9" x14ac:dyDescent="0.2">
      <c r="B28" s="620" t="s">
        <v>48</v>
      </c>
      <c r="C28" s="342">
        <f t="shared" si="0"/>
        <v>13861</v>
      </c>
      <c r="D28" s="342">
        <v>1633</v>
      </c>
      <c r="E28" s="625">
        <v>11.781256763581272</v>
      </c>
      <c r="F28" s="342">
        <v>3144</v>
      </c>
      <c r="G28" s="625">
        <v>22.68234615107135</v>
      </c>
      <c r="H28" s="342">
        <v>9084</v>
      </c>
      <c r="I28" s="625">
        <f t="shared" si="1"/>
        <v>65.536397085347375</v>
      </c>
    </row>
    <row r="29" spans="2:9" x14ac:dyDescent="0.2">
      <c r="B29" s="620" t="s">
        <v>49</v>
      </c>
      <c r="C29" s="342">
        <f t="shared" si="0"/>
        <v>1997</v>
      </c>
      <c r="D29" s="342">
        <v>590</v>
      </c>
      <c r="E29" s="625">
        <v>29.544316474712069</v>
      </c>
      <c r="F29" s="342">
        <v>810</v>
      </c>
      <c r="G29" s="625">
        <v>40.56084126189284</v>
      </c>
      <c r="H29" s="342">
        <v>597</v>
      </c>
      <c r="I29" s="625">
        <f t="shared" si="1"/>
        <v>29.894842263395095</v>
      </c>
    </row>
    <row r="30" spans="2:9" x14ac:dyDescent="0.2">
      <c r="B30" s="620" t="s">
        <v>4</v>
      </c>
      <c r="C30" s="342">
        <f t="shared" si="0"/>
        <v>251</v>
      </c>
      <c r="D30" s="342">
        <v>1</v>
      </c>
      <c r="E30" s="625">
        <v>0.39840637450199201</v>
      </c>
      <c r="F30" s="342">
        <v>75</v>
      </c>
      <c r="G30" s="625">
        <v>29.880478087649404</v>
      </c>
      <c r="H30" s="342">
        <v>175</v>
      </c>
      <c r="I30" s="625">
        <f t="shared" si="1"/>
        <v>69.721115537848604</v>
      </c>
    </row>
    <row r="31" spans="2:9" x14ac:dyDescent="0.2">
      <c r="B31" s="457" t="s">
        <v>3</v>
      </c>
      <c r="C31" s="334">
        <f>SUM(C13:C30)</f>
        <v>177423</v>
      </c>
      <c r="D31" s="334">
        <f>SUM(D13:D30)</f>
        <v>5441</v>
      </c>
      <c r="E31" s="626">
        <f t="shared" ref="E14:E31" si="2">D31/C31*100</f>
        <v>3.0666824481606105</v>
      </c>
      <c r="F31" s="334">
        <f>SUM(F13:F30)</f>
        <v>19686</v>
      </c>
      <c r="G31" s="626">
        <f t="shared" ref="G14:G31" si="3">F31/C31*100</f>
        <v>11.095517492095162</v>
      </c>
      <c r="H31" s="334">
        <f>SUM(H13:H30)</f>
        <v>152296</v>
      </c>
      <c r="I31" s="626">
        <f t="shared" si="1"/>
        <v>85.837800059744225</v>
      </c>
    </row>
    <row r="33" spans="2:2" x14ac:dyDescent="0.2">
      <c r="B33" s="849" t="s">
        <v>293</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N34"/>
  <sheetViews>
    <sheetView zoomScaleNormal="100" workbookViewId="0"/>
  </sheetViews>
  <sheetFormatPr baseColWidth="10" defaultColWidth="11.42578125" defaultRowHeight="12.75" x14ac:dyDescent="0.2"/>
  <cols>
    <col min="1" max="1" width="3.28515625" style="453" customWidth="1"/>
    <col min="2" max="2" width="28.42578125" style="453" customWidth="1"/>
    <col min="3" max="3" width="12.28515625" style="453" bestFit="1" customWidth="1"/>
    <col min="4" max="4" width="15.140625" style="453" customWidth="1"/>
    <col min="5" max="5" width="13.5703125" style="453" customWidth="1"/>
    <col min="6" max="6" width="1.140625" style="453" customWidth="1"/>
    <col min="7" max="7" width="12.42578125" style="453" customWidth="1"/>
    <col min="8" max="8" width="14.85546875" style="453" customWidth="1"/>
    <col min="9" max="9" width="1.140625" style="453" customWidth="1"/>
    <col min="10" max="10" width="12.42578125" style="453" customWidth="1"/>
    <col min="11" max="11" width="14.7109375" style="453" customWidth="1"/>
    <col min="12" max="16384" width="11.42578125" style="453"/>
  </cols>
  <sheetData>
    <row r="1" spans="1:14" s="446" customFormat="1" x14ac:dyDescent="0.2">
      <c r="A1" s="446" t="s">
        <v>102</v>
      </c>
      <c r="B1" s="446" t="s">
        <v>59</v>
      </c>
      <c r="M1" s="446" t="s">
        <v>87</v>
      </c>
    </row>
    <row r="2" spans="1:14" s="446" customFormat="1" x14ac:dyDescent="0.2"/>
    <row r="3" spans="1:14" s="446" customFormat="1" x14ac:dyDescent="0.2"/>
    <row r="4" spans="1:14" s="446" customFormat="1" x14ac:dyDescent="0.2"/>
    <row r="5" spans="1:14" s="446" customFormat="1" ht="16.5" customHeight="1" x14ac:dyDescent="0.2"/>
    <row r="6" spans="1:14" s="450" customFormat="1" ht="38.25" customHeight="1" x14ac:dyDescent="0.2">
      <c r="A6" s="447"/>
      <c r="B6" s="1208" t="s">
        <v>477</v>
      </c>
      <c r="C6" s="1208"/>
      <c r="D6" s="1208"/>
      <c r="E6" s="1208"/>
      <c r="F6" s="1208"/>
      <c r="G6" s="1208"/>
      <c r="H6" s="1208"/>
      <c r="I6" s="1208"/>
      <c r="J6" s="1208"/>
      <c r="K6" s="1208"/>
      <c r="L6" s="449"/>
      <c r="M6" s="449"/>
      <c r="N6" s="449"/>
    </row>
    <row r="7" spans="1:14" s="450" customFormat="1" ht="15.75" customHeight="1" x14ac:dyDescent="0.2">
      <c r="A7" s="447"/>
      <c r="B7" s="1209" t="str">
        <f>porsaad!B6</f>
        <v>Situación a 31 de diciembre de 2022</v>
      </c>
      <c r="C7" s="1209"/>
      <c r="D7" s="1209"/>
      <c r="E7" s="1209"/>
      <c r="F7" s="1209"/>
      <c r="G7" s="1209"/>
      <c r="H7" s="1209"/>
      <c r="I7" s="1209"/>
      <c r="J7" s="1209"/>
      <c r="K7" s="1209"/>
      <c r="L7" s="452"/>
      <c r="M7" s="452"/>
      <c r="N7" s="452"/>
    </row>
    <row r="8" spans="1:14" ht="8.25" customHeight="1" x14ac:dyDescent="0.2"/>
    <row r="9" spans="1:14" ht="15" customHeight="1" x14ac:dyDescent="0.2">
      <c r="B9" s="1210" t="s">
        <v>15</v>
      </c>
      <c r="C9" s="1213" t="s">
        <v>32</v>
      </c>
      <c r="D9" s="1216" t="s">
        <v>220</v>
      </c>
      <c r="E9" s="1217"/>
      <c r="F9" s="793"/>
      <c r="G9" s="1216" t="s">
        <v>295</v>
      </c>
      <c r="H9" s="1217"/>
      <c r="I9" s="793"/>
      <c r="J9" s="1216" t="s">
        <v>294</v>
      </c>
      <c r="K9" s="1217"/>
    </row>
    <row r="10" spans="1:14" ht="15.75" customHeight="1" x14ac:dyDescent="0.2">
      <c r="B10" s="1211"/>
      <c r="C10" s="1214"/>
      <c r="D10" s="1223"/>
      <c r="E10" s="1224"/>
      <c r="F10" s="793"/>
      <c r="G10" s="1223"/>
      <c r="H10" s="1224"/>
      <c r="I10" s="793"/>
      <c r="J10" s="1223"/>
      <c r="K10" s="1224"/>
    </row>
    <row r="11" spans="1:14" ht="15" x14ac:dyDescent="0.2">
      <c r="B11" s="1211"/>
      <c r="C11" s="1214"/>
      <c r="D11" s="1223"/>
      <c r="E11" s="1224"/>
      <c r="F11" s="793"/>
      <c r="G11" s="1223"/>
      <c r="H11" s="1224"/>
      <c r="I11" s="793"/>
      <c r="J11" s="1223"/>
      <c r="K11" s="1224"/>
    </row>
    <row r="12" spans="1:14" ht="21.75" customHeight="1" x14ac:dyDescent="0.2">
      <c r="B12" s="1211"/>
      <c r="C12" s="1215"/>
      <c r="D12" s="1218"/>
      <c r="E12" s="1219"/>
      <c r="F12" s="793"/>
      <c r="G12" s="1218"/>
      <c r="H12" s="1219"/>
      <c r="I12" s="793"/>
      <c r="J12" s="1218"/>
      <c r="K12" s="1219"/>
    </row>
    <row r="13" spans="1:14" ht="24.75" customHeight="1" x14ac:dyDescent="0.2">
      <c r="B13" s="1212"/>
      <c r="C13" s="621" t="s">
        <v>12</v>
      </c>
      <c r="D13" s="621" t="s">
        <v>12</v>
      </c>
      <c r="E13" s="850" t="s">
        <v>196</v>
      </c>
      <c r="F13" s="622"/>
      <c r="G13" s="621" t="s">
        <v>12</v>
      </c>
      <c r="H13" s="850" t="s">
        <v>296</v>
      </c>
      <c r="I13" s="622"/>
      <c r="J13" s="621" t="s">
        <v>12</v>
      </c>
      <c r="K13" s="623" t="s">
        <v>196</v>
      </c>
    </row>
    <row r="14" spans="1:14" ht="12.75" customHeight="1" x14ac:dyDescent="0.2">
      <c r="B14" s="619" t="s">
        <v>11</v>
      </c>
      <c r="C14" s="336">
        <f>'21solsaad'!D10</f>
        <v>422621</v>
      </c>
      <c r="D14" s="336">
        <f>'10pendResol'!H13</f>
        <v>31682</v>
      </c>
      <c r="E14" s="486">
        <f>D14/$C14*100</f>
        <v>7.4965512835377321</v>
      </c>
      <c r="F14" s="339"/>
      <c r="G14" s="338">
        <f>'10pendPrest'!H13</f>
        <v>35125</v>
      </c>
      <c r="H14" s="488">
        <f t="shared" ref="H14:H32" si="0">G14/$J14*100</f>
        <v>52.576825781729461</v>
      </c>
      <c r="I14" s="339"/>
      <c r="J14" s="336">
        <f t="shared" ref="J14:J31" si="1">D14+G14</f>
        <v>66807</v>
      </c>
      <c r="K14" s="488">
        <f t="shared" ref="K14:K32" si="2">J14/C14*100</f>
        <v>15.807780493633775</v>
      </c>
    </row>
    <row r="15" spans="1:14" x14ac:dyDescent="0.2">
      <c r="B15" s="620" t="s">
        <v>10</v>
      </c>
      <c r="C15" s="342">
        <f>'21solsaad'!D11</f>
        <v>51170</v>
      </c>
      <c r="D15" s="342">
        <f>'10pendResol'!H14</f>
        <v>370</v>
      </c>
      <c r="E15" s="486">
        <f t="shared" ref="E15:E31" si="3">D15/$C15*100</f>
        <v>0.7230799296462771</v>
      </c>
      <c r="F15" s="339"/>
      <c r="G15" s="339">
        <f>'10pendPrest'!H14</f>
        <v>981</v>
      </c>
      <c r="H15" s="489">
        <f t="shared" si="0"/>
        <v>72.612879348630642</v>
      </c>
      <c r="I15" s="339"/>
      <c r="J15" s="342">
        <f t="shared" si="1"/>
        <v>1351</v>
      </c>
      <c r="K15" s="489">
        <f t="shared" si="2"/>
        <v>2.6402188782489739</v>
      </c>
    </row>
    <row r="16" spans="1:14" x14ac:dyDescent="0.2">
      <c r="B16" s="620" t="s">
        <v>40</v>
      </c>
      <c r="C16" s="342">
        <f>'21solsaad'!D12</f>
        <v>43882</v>
      </c>
      <c r="D16" s="342">
        <f>'10pendResol'!H15</f>
        <v>476</v>
      </c>
      <c r="E16" s="486">
        <f t="shared" si="3"/>
        <v>1.0847272230071556</v>
      </c>
      <c r="F16" s="339"/>
      <c r="G16" s="339">
        <f>'10pendPrest'!H15</f>
        <v>2244</v>
      </c>
      <c r="H16" s="489">
        <f t="shared" si="0"/>
        <v>82.5</v>
      </c>
      <c r="I16" s="339"/>
      <c r="J16" s="342">
        <f t="shared" si="1"/>
        <v>2720</v>
      </c>
      <c r="K16" s="489">
        <f t="shared" si="2"/>
        <v>6.1984412743266031</v>
      </c>
    </row>
    <row r="17" spans="2:11" x14ac:dyDescent="0.2">
      <c r="B17" s="620" t="s">
        <v>41</v>
      </c>
      <c r="C17" s="342">
        <f>'21solsaad'!D13</f>
        <v>39461</v>
      </c>
      <c r="D17" s="342">
        <f>'10pendResol'!H16</f>
        <v>710</v>
      </c>
      <c r="E17" s="486">
        <f t="shared" si="3"/>
        <v>1.7992448240034467</v>
      </c>
      <c r="F17" s="339"/>
      <c r="G17" s="339">
        <f>'10pendPrest'!H16</f>
        <v>2243</v>
      </c>
      <c r="H17" s="489">
        <f t="shared" si="0"/>
        <v>75.956654249915346</v>
      </c>
      <c r="I17" s="339"/>
      <c r="J17" s="342">
        <f t="shared" si="1"/>
        <v>2953</v>
      </c>
      <c r="K17" s="489">
        <f t="shared" si="2"/>
        <v>7.4833379792706722</v>
      </c>
    </row>
    <row r="18" spans="2:11" x14ac:dyDescent="0.2">
      <c r="B18" s="620" t="s">
        <v>9</v>
      </c>
      <c r="C18" s="342">
        <f>'21solsaad'!D14</f>
        <v>57712</v>
      </c>
      <c r="D18" s="342">
        <f>'10pendResol'!H17</f>
        <v>8705</v>
      </c>
      <c r="E18" s="486">
        <f>D18/$C18*100</f>
        <v>15.083518159135014</v>
      </c>
      <c r="F18" s="339"/>
      <c r="G18" s="339">
        <f>'10pendPrest'!H17</f>
        <v>6914</v>
      </c>
      <c r="H18" s="489">
        <f t="shared" si="0"/>
        <v>44.26659837377553</v>
      </c>
      <c r="I18" s="339"/>
      <c r="J18" s="342">
        <f t="shared" si="1"/>
        <v>15619</v>
      </c>
      <c r="K18" s="489">
        <f t="shared" si="2"/>
        <v>27.063695591904629</v>
      </c>
    </row>
    <row r="19" spans="2:11" x14ac:dyDescent="0.2">
      <c r="B19" s="620" t="s">
        <v>8</v>
      </c>
      <c r="C19" s="342">
        <f>'21solsaad'!D15</f>
        <v>23164</v>
      </c>
      <c r="D19" s="342">
        <f>'10pendResol'!H18</f>
        <v>560</v>
      </c>
      <c r="E19" s="486">
        <f t="shared" si="3"/>
        <v>2.4175444655499914</v>
      </c>
      <c r="F19" s="339"/>
      <c r="G19" s="339">
        <f>'10pendPrest'!H18</f>
        <v>339</v>
      </c>
      <c r="H19" s="489">
        <f t="shared" si="0"/>
        <v>37.708565072302555</v>
      </c>
      <c r="I19" s="339"/>
      <c r="J19" s="342">
        <f t="shared" si="1"/>
        <v>899</v>
      </c>
      <c r="K19" s="489">
        <f t="shared" si="2"/>
        <v>3.8810222759454325</v>
      </c>
    </row>
    <row r="20" spans="2:11" x14ac:dyDescent="0.2">
      <c r="B20" s="620" t="s">
        <v>7</v>
      </c>
      <c r="C20" s="342">
        <f>'21solsaad'!D16</f>
        <v>146929</v>
      </c>
      <c r="D20" s="342">
        <f>'10pendResol'!H19</f>
        <v>3122</v>
      </c>
      <c r="E20" s="486">
        <f t="shared" si="3"/>
        <v>2.1248358050486971</v>
      </c>
      <c r="F20" s="339"/>
      <c r="G20" s="339">
        <f>'10pendPrest'!H19</f>
        <v>50</v>
      </c>
      <c r="H20" s="489">
        <f t="shared" si="0"/>
        <v>1.5762925598991173</v>
      </c>
      <c r="I20" s="339"/>
      <c r="J20" s="342">
        <f t="shared" si="1"/>
        <v>3172</v>
      </c>
      <c r="K20" s="489">
        <f t="shared" si="2"/>
        <v>2.1588658467695283</v>
      </c>
    </row>
    <row r="21" spans="2:11" x14ac:dyDescent="0.2">
      <c r="B21" s="620" t="s">
        <v>43</v>
      </c>
      <c r="C21" s="342">
        <f>'21solsaad'!D17</f>
        <v>89947</v>
      </c>
      <c r="D21" s="342">
        <f>'10pendResol'!H20</f>
        <v>757</v>
      </c>
      <c r="E21" s="486">
        <f t="shared" si="3"/>
        <v>0.84160672395966507</v>
      </c>
      <c r="F21" s="339"/>
      <c r="G21" s="339">
        <f>'10pendPrest'!H20</f>
        <v>1399</v>
      </c>
      <c r="H21" s="489">
        <f t="shared" si="0"/>
        <v>64.888682745825605</v>
      </c>
      <c r="I21" s="339"/>
      <c r="J21" s="342">
        <f t="shared" si="1"/>
        <v>2156</v>
      </c>
      <c r="K21" s="489">
        <f t="shared" si="2"/>
        <v>2.3969671028494557</v>
      </c>
    </row>
    <row r="22" spans="2:11" x14ac:dyDescent="0.2">
      <c r="B22" s="620" t="s">
        <v>44</v>
      </c>
      <c r="C22" s="342">
        <f>'21solsaad'!D18</f>
        <v>354754</v>
      </c>
      <c r="D22" s="342">
        <f>'10pendResol'!H21</f>
        <v>4645</v>
      </c>
      <c r="E22" s="486">
        <f t="shared" si="3"/>
        <v>1.3093580340179392</v>
      </c>
      <c r="F22" s="339"/>
      <c r="G22" s="339">
        <f>'10pendPrest'!H21</f>
        <v>64374</v>
      </c>
      <c r="H22" s="489">
        <f t="shared" si="0"/>
        <v>93.269969138932765</v>
      </c>
      <c r="I22" s="339"/>
      <c r="J22" s="342">
        <f t="shared" si="1"/>
        <v>69019</v>
      </c>
      <c r="K22" s="489">
        <f t="shared" si="2"/>
        <v>19.455453638295833</v>
      </c>
    </row>
    <row r="23" spans="2:11" x14ac:dyDescent="0.2">
      <c r="B23" s="620" t="s">
        <v>6</v>
      </c>
      <c r="C23" s="342">
        <f>'21solsaad'!D19</f>
        <v>185933</v>
      </c>
      <c r="D23" s="342">
        <f>'10pendResol'!H22</f>
        <v>7355</v>
      </c>
      <c r="E23" s="486">
        <f t="shared" si="3"/>
        <v>3.9557259873180124</v>
      </c>
      <c r="F23" s="339"/>
      <c r="G23" s="339">
        <f>'10pendPrest'!H22</f>
        <v>6327</v>
      </c>
      <c r="H23" s="489">
        <f t="shared" si="0"/>
        <v>46.243239292501102</v>
      </c>
      <c r="I23" s="339"/>
      <c r="J23" s="342">
        <f t="shared" si="1"/>
        <v>13682</v>
      </c>
      <c r="K23" s="489">
        <f t="shared" si="2"/>
        <v>7.3585646442535753</v>
      </c>
    </row>
    <row r="24" spans="2:11" x14ac:dyDescent="0.2">
      <c r="B24" s="620" t="s">
        <v>5</v>
      </c>
      <c r="C24" s="342">
        <f>'21solsaad'!D20</f>
        <v>56834</v>
      </c>
      <c r="D24" s="342">
        <f>'10pendResol'!H23</f>
        <v>747</v>
      </c>
      <c r="E24" s="486">
        <f t="shared" si="3"/>
        <v>1.3143540838230636</v>
      </c>
      <c r="F24" s="339"/>
      <c r="G24" s="339">
        <f>'10pendPrest'!H23</f>
        <v>4453</v>
      </c>
      <c r="H24" s="489">
        <f t="shared" si="0"/>
        <v>85.634615384615387</v>
      </c>
      <c r="I24" s="339"/>
      <c r="J24" s="342">
        <f t="shared" si="1"/>
        <v>5200</v>
      </c>
      <c r="K24" s="489">
        <f t="shared" si="2"/>
        <v>9.1494527923426112</v>
      </c>
    </row>
    <row r="25" spans="2:11" x14ac:dyDescent="0.2">
      <c r="B25" s="620" t="s">
        <v>38</v>
      </c>
      <c r="C25" s="342">
        <f>'21solsaad'!D21</f>
        <v>79633</v>
      </c>
      <c r="D25" s="342">
        <f>'10pendResol'!H24</f>
        <v>614</v>
      </c>
      <c r="E25" s="486">
        <f t="shared" si="3"/>
        <v>0.77103713284693531</v>
      </c>
      <c r="F25" s="339"/>
      <c r="G25" s="339">
        <f>'10pendPrest'!H24</f>
        <v>3224</v>
      </c>
      <c r="H25" s="489">
        <f t="shared" si="0"/>
        <v>84.002084418968209</v>
      </c>
      <c r="I25" s="339"/>
      <c r="J25" s="342">
        <f t="shared" si="1"/>
        <v>3838</v>
      </c>
      <c r="K25" s="489">
        <f t="shared" si="2"/>
        <v>4.8196099606946863</v>
      </c>
    </row>
    <row r="26" spans="2:11" x14ac:dyDescent="0.2">
      <c r="B26" s="620" t="s">
        <v>45</v>
      </c>
      <c r="C26" s="342">
        <f>'21solsaad'!D22</f>
        <v>224953</v>
      </c>
      <c r="D26" s="342">
        <f>'10pendResol'!H25</f>
        <v>126</v>
      </c>
      <c r="E26" s="486">
        <f t="shared" si="3"/>
        <v>5.6011700221824119E-2</v>
      </c>
      <c r="F26" s="339"/>
      <c r="G26" s="339">
        <f>'10pendPrest'!H25</f>
        <v>7812</v>
      </c>
      <c r="H26" s="489">
        <f t="shared" si="0"/>
        <v>98.412698412698404</v>
      </c>
      <c r="I26" s="339"/>
      <c r="J26" s="342">
        <f t="shared" si="1"/>
        <v>7938</v>
      </c>
      <c r="K26" s="489">
        <f t="shared" si="2"/>
        <v>3.5287371139749188</v>
      </c>
    </row>
    <row r="27" spans="2:11" x14ac:dyDescent="0.2">
      <c r="B27" s="620" t="s">
        <v>46</v>
      </c>
      <c r="C27" s="342">
        <f>'21solsaad'!D23</f>
        <v>55440</v>
      </c>
      <c r="D27" s="342">
        <f>'10pendResol'!H26</f>
        <v>2788</v>
      </c>
      <c r="E27" s="486">
        <f t="shared" si="3"/>
        <v>5.0288600288600289</v>
      </c>
      <c r="F27" s="339"/>
      <c r="G27" s="339">
        <f>'10pendPrest'!H26</f>
        <v>6427</v>
      </c>
      <c r="H27" s="489">
        <f t="shared" si="0"/>
        <v>69.744981009224091</v>
      </c>
      <c r="I27" s="339"/>
      <c r="J27" s="342">
        <f t="shared" si="1"/>
        <v>9215</v>
      </c>
      <c r="K27" s="489">
        <f t="shared" si="2"/>
        <v>16.621572871572869</v>
      </c>
    </row>
    <row r="28" spans="2:11" x14ac:dyDescent="0.2">
      <c r="B28" s="620" t="s">
        <v>47</v>
      </c>
      <c r="C28" s="342">
        <f>'21solsaad'!D24</f>
        <v>21291</v>
      </c>
      <c r="D28" s="342">
        <f>'10pendResol'!H27</f>
        <v>55</v>
      </c>
      <c r="E28" s="486">
        <f t="shared" si="3"/>
        <v>0.25832511389789115</v>
      </c>
      <c r="F28" s="339"/>
      <c r="G28" s="339">
        <f>'10pendPrest'!H27</f>
        <v>528</v>
      </c>
      <c r="H28" s="489">
        <f t="shared" si="0"/>
        <v>90.566037735849065</v>
      </c>
      <c r="I28" s="339"/>
      <c r="J28" s="342">
        <f t="shared" si="1"/>
        <v>583</v>
      </c>
      <c r="K28" s="489">
        <f t="shared" si="2"/>
        <v>2.7382462073176459</v>
      </c>
    </row>
    <row r="29" spans="2:11" x14ac:dyDescent="0.2">
      <c r="B29" s="620" t="s">
        <v>48</v>
      </c>
      <c r="C29" s="342">
        <f>'21solsaad'!D25</f>
        <v>108983</v>
      </c>
      <c r="D29" s="342">
        <f>'10pendResol'!H28</f>
        <v>470</v>
      </c>
      <c r="E29" s="486">
        <f t="shared" si="3"/>
        <v>0.43125992127212498</v>
      </c>
      <c r="F29" s="339"/>
      <c r="G29" s="339">
        <f>'10pendPrest'!H28</f>
        <v>9084</v>
      </c>
      <c r="H29" s="489">
        <f t="shared" si="0"/>
        <v>95.080594515386224</v>
      </c>
      <c r="I29" s="339"/>
      <c r="J29" s="342">
        <f t="shared" si="1"/>
        <v>9554</v>
      </c>
      <c r="K29" s="489">
        <f t="shared" si="2"/>
        <v>8.7665048677316637</v>
      </c>
    </row>
    <row r="30" spans="2:11" x14ac:dyDescent="0.2">
      <c r="B30" s="620" t="s">
        <v>49</v>
      </c>
      <c r="C30" s="342">
        <f>'21solsaad'!D26</f>
        <v>14358</v>
      </c>
      <c r="D30" s="342">
        <f>'10pendResol'!H29</f>
        <v>5</v>
      </c>
      <c r="E30" s="486">
        <f t="shared" si="3"/>
        <v>3.4823791614430978E-2</v>
      </c>
      <c r="F30" s="339"/>
      <c r="G30" s="339">
        <f>'10pendPrest'!H29</f>
        <v>597</v>
      </c>
      <c r="H30" s="489">
        <f t="shared" si="0"/>
        <v>99.169435215946848</v>
      </c>
      <c r="I30" s="339"/>
      <c r="J30" s="342">
        <f t="shared" si="1"/>
        <v>602</v>
      </c>
      <c r="K30" s="489">
        <f t="shared" si="2"/>
        <v>4.1927845103774892</v>
      </c>
    </row>
    <row r="31" spans="2:11" x14ac:dyDescent="0.2">
      <c r="B31" s="620" t="s">
        <v>4</v>
      </c>
      <c r="C31" s="342">
        <f>'21solsaad'!D27</f>
        <v>4953</v>
      </c>
      <c r="D31" s="342">
        <f>'10pendResol'!H30</f>
        <v>52</v>
      </c>
      <c r="E31" s="486">
        <f t="shared" si="3"/>
        <v>1.0498687664041995</v>
      </c>
      <c r="F31" s="339"/>
      <c r="G31" s="339">
        <f>'10pendPrest'!H30</f>
        <v>175</v>
      </c>
      <c r="H31" s="489">
        <f t="shared" si="0"/>
        <v>77.092511013215855</v>
      </c>
      <c r="I31" s="339"/>
      <c r="J31" s="342">
        <f t="shared" si="1"/>
        <v>227</v>
      </c>
      <c r="K31" s="489">
        <f t="shared" si="2"/>
        <v>4.5830809610337173</v>
      </c>
    </row>
    <row r="32" spans="2:11" x14ac:dyDescent="0.2">
      <c r="B32" s="457" t="s">
        <v>3</v>
      </c>
      <c r="C32" s="334">
        <f>SUM(C14:C31)</f>
        <v>1982018</v>
      </c>
      <c r="D32" s="334">
        <f>SUM(D14:D31)</f>
        <v>63239</v>
      </c>
      <c r="E32" s="487">
        <f>D32/$C32*100</f>
        <v>3.190637017423656</v>
      </c>
      <c r="F32" s="350"/>
      <c r="G32" s="340">
        <f>SUM(G14:G31)</f>
        <v>152296</v>
      </c>
      <c r="H32" s="490">
        <f t="shared" si="0"/>
        <v>70.659521655415588</v>
      </c>
      <c r="I32" s="350"/>
      <c r="J32" s="334">
        <f>SUM(J14:J31)</f>
        <v>215535</v>
      </c>
      <c r="K32" s="490">
        <f t="shared" si="2"/>
        <v>10.874522834807756</v>
      </c>
    </row>
    <row r="34" spans="2:2" x14ac:dyDescent="0.2">
      <c r="B34" s="849" t="s">
        <v>293</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82" t="s">
        <v>478</v>
      </c>
      <c r="C6" s="1182"/>
      <c r="D6" s="1182"/>
      <c r="E6" s="1182"/>
      <c r="F6" s="1182"/>
      <c r="G6" s="1182"/>
      <c r="H6" s="1182"/>
      <c r="I6" s="1182"/>
      <c r="J6" s="1182"/>
      <c r="K6" s="1182"/>
      <c r="L6" s="1182"/>
      <c r="M6" s="1182"/>
      <c r="N6" s="1182"/>
      <c r="O6" s="390"/>
    </row>
    <row r="7" spans="1:17" s="7" customFormat="1" ht="11.25" customHeight="1" x14ac:dyDescent="0.2">
      <c r="A7" s="365"/>
      <c r="B7" s="1182"/>
      <c r="C7" s="1182"/>
      <c r="D7" s="1182"/>
      <c r="E7" s="1182"/>
      <c r="F7" s="1182"/>
      <c r="G7" s="1182"/>
      <c r="H7" s="1182"/>
      <c r="I7" s="1182"/>
      <c r="J7" s="1182"/>
      <c r="K7" s="1182"/>
      <c r="L7" s="1182"/>
      <c r="M7" s="1182"/>
      <c r="N7" s="1182"/>
      <c r="O7" s="390"/>
    </row>
    <row r="8" spans="1:17" s="7" customFormat="1" ht="15.75" customHeight="1" x14ac:dyDescent="0.2">
      <c r="A8" s="365"/>
      <c r="B8" s="1183" t="s">
        <v>495</v>
      </c>
      <c r="C8" s="1183"/>
      <c r="D8" s="1183"/>
      <c r="E8" s="1183"/>
      <c r="F8" s="1183"/>
      <c r="G8" s="1183"/>
      <c r="H8" s="1183"/>
      <c r="I8" s="1183"/>
      <c r="J8" s="1183"/>
      <c r="K8" s="1183"/>
      <c r="L8" s="1183"/>
      <c r="M8" s="1183"/>
      <c r="N8" s="1183"/>
      <c r="O8" s="427"/>
      <c r="P8" s="427"/>
      <c r="Q8" s="427"/>
    </row>
    <row r="9" spans="1:17" s="362" customFormat="1" ht="6" customHeight="1" x14ac:dyDescent="0.2">
      <c r="A9" s="366"/>
      <c r="B9"/>
      <c r="C9"/>
      <c r="D9"/>
      <c r="E9"/>
      <c r="F9"/>
      <c r="G9"/>
      <c r="H9"/>
      <c r="I9"/>
      <c r="J9"/>
      <c r="K9"/>
      <c r="L9"/>
      <c r="M9"/>
      <c r="N9"/>
      <c r="O9"/>
      <c r="P9"/>
      <c r="Q9"/>
    </row>
    <row r="10" spans="1:17" s="391" customFormat="1" x14ac:dyDescent="0.2"/>
    <row r="11" spans="1:17" s="391" customFormat="1" x14ac:dyDescent="0.2">
      <c r="C11" s="1184" t="s">
        <v>3</v>
      </c>
      <c r="D11" s="1184"/>
      <c r="E11" s="1184"/>
      <c r="L11" s="391">
        <v>1</v>
      </c>
      <c r="M11" s="391">
        <v>3</v>
      </c>
      <c r="N11" s="391">
        <v>4</v>
      </c>
      <c r="O11" s="391">
        <v>5</v>
      </c>
      <c r="P11" s="391">
        <v>6</v>
      </c>
    </row>
    <row r="12" spans="1:17" s="391" customFormat="1" ht="15" x14ac:dyDescent="0.25">
      <c r="C12" s="391" t="s">
        <v>219</v>
      </c>
      <c r="D12" s="391" t="s">
        <v>103</v>
      </c>
      <c r="E12" s="391" t="s">
        <v>104</v>
      </c>
      <c r="F12" s="391" t="s">
        <v>105</v>
      </c>
      <c r="G12" s="391" t="s">
        <v>106</v>
      </c>
      <c r="I12" s="392"/>
      <c r="J12" s="392"/>
      <c r="K12" s="392" t="s">
        <v>107</v>
      </c>
      <c r="L12" s="391" t="s">
        <v>108</v>
      </c>
      <c r="M12" s="391" t="s">
        <v>109</v>
      </c>
      <c r="N12" s="391" t="s">
        <v>110</v>
      </c>
      <c r="O12" s="391" t="s">
        <v>111</v>
      </c>
      <c r="P12" s="391" t="s">
        <v>112</v>
      </c>
      <c r="Q12" s="391" t="s">
        <v>113</v>
      </c>
    </row>
    <row r="13" spans="1:17" s="391" customFormat="1" ht="15" x14ac:dyDescent="0.25">
      <c r="B13" s="391" t="s">
        <v>11</v>
      </c>
      <c r="C13" s="393">
        <v>307238</v>
      </c>
      <c r="D13" s="393">
        <v>270632</v>
      </c>
      <c r="E13" s="393">
        <v>36606</v>
      </c>
      <c r="F13" s="394">
        <v>0.88085458179001297</v>
      </c>
      <c r="G13" s="394">
        <v>0.11914541820998704</v>
      </c>
      <c r="I13" s="392">
        <v>14</v>
      </c>
      <c r="J13" s="392">
        <v>1</v>
      </c>
      <c r="K13" s="392">
        <v>8</v>
      </c>
      <c r="L13" s="391" t="s">
        <v>7</v>
      </c>
      <c r="M13" s="393">
        <v>114173</v>
      </c>
      <c r="N13" s="393">
        <v>207</v>
      </c>
      <c r="O13" s="394">
        <f t="shared" ref="M13:P28" si="0">INDEX($B$13:$G$32,$K13,O$11)</f>
        <v>0.99819024304948423</v>
      </c>
      <c r="P13" s="394">
        <f t="shared" si="0"/>
        <v>1.8097569505158245E-3</v>
      </c>
      <c r="Q13" s="394">
        <f>$F$32</f>
        <v>0.88099284976456538</v>
      </c>
    </row>
    <row r="14" spans="1:17" s="391" customFormat="1" ht="15" x14ac:dyDescent="0.25">
      <c r="B14" s="391" t="s">
        <v>10</v>
      </c>
      <c r="C14" s="393">
        <v>39112</v>
      </c>
      <c r="D14" s="393">
        <v>37547</v>
      </c>
      <c r="E14" s="393">
        <v>1565</v>
      </c>
      <c r="F14" s="394">
        <v>0.95998670484761706</v>
      </c>
      <c r="G14" s="394">
        <v>4.0013295152382902E-2</v>
      </c>
      <c r="I14" s="392">
        <v>3</v>
      </c>
      <c r="J14" s="392">
        <v>2</v>
      </c>
      <c r="K14" s="392">
        <v>7</v>
      </c>
      <c r="L14" s="391" t="s">
        <v>43</v>
      </c>
      <c r="M14" s="393">
        <v>67338</v>
      </c>
      <c r="N14" s="393">
        <v>2591</v>
      </c>
      <c r="O14" s="394">
        <f t="shared" si="0"/>
        <v>0.96294813310643657</v>
      </c>
      <c r="P14" s="394">
        <f t="shared" si="0"/>
        <v>3.7051866893563469E-2</v>
      </c>
      <c r="Q14" s="394">
        <f t="shared" ref="Q14:Q32" si="1">$F$32</f>
        <v>0.88099284976456538</v>
      </c>
    </row>
    <row r="15" spans="1:17" s="391" customFormat="1" ht="15" x14ac:dyDescent="0.25">
      <c r="B15" s="391" t="s">
        <v>40</v>
      </c>
      <c r="C15" s="393">
        <v>31755</v>
      </c>
      <c r="D15" s="393">
        <v>28977</v>
      </c>
      <c r="E15" s="393">
        <v>2778</v>
      </c>
      <c r="F15" s="394">
        <v>0.91251771374586677</v>
      </c>
      <c r="G15" s="394">
        <v>8.7482286254133207E-2</v>
      </c>
      <c r="I15" s="392">
        <v>10</v>
      </c>
      <c r="J15" s="392">
        <v>3</v>
      </c>
      <c r="K15" s="392">
        <v>2</v>
      </c>
      <c r="L15" s="391" t="s">
        <v>10</v>
      </c>
      <c r="M15" s="393">
        <v>37547</v>
      </c>
      <c r="N15" s="393">
        <v>1565</v>
      </c>
      <c r="O15" s="394">
        <f t="shared" si="0"/>
        <v>0.95998670484761706</v>
      </c>
      <c r="P15" s="394">
        <f t="shared" si="0"/>
        <v>4.0013295152382902E-2</v>
      </c>
      <c r="Q15" s="394">
        <f t="shared" si="1"/>
        <v>0.88099284976456538</v>
      </c>
    </row>
    <row r="16" spans="1:17" s="391" customFormat="1" ht="15" x14ac:dyDescent="0.25">
      <c r="B16" s="391" t="s">
        <v>41</v>
      </c>
      <c r="C16" s="393">
        <v>29491</v>
      </c>
      <c r="D16" s="393">
        <v>26198</v>
      </c>
      <c r="E16" s="393">
        <v>3293</v>
      </c>
      <c r="F16" s="394">
        <v>0.88833881523176561</v>
      </c>
      <c r="G16" s="394">
        <v>0.11166118476823438</v>
      </c>
      <c r="I16" s="392">
        <v>12</v>
      </c>
      <c r="J16" s="392">
        <v>4</v>
      </c>
      <c r="K16" s="392">
        <v>13</v>
      </c>
      <c r="L16" s="391" t="s">
        <v>38</v>
      </c>
      <c r="M16" s="393">
        <v>68103</v>
      </c>
      <c r="N16" s="393">
        <v>3271</v>
      </c>
      <c r="O16" s="394">
        <f t="shared" si="0"/>
        <v>0.95417098663378819</v>
      </c>
      <c r="P16" s="394">
        <f t="shared" si="0"/>
        <v>4.5829013366211785E-2</v>
      </c>
      <c r="Q16" s="394">
        <f t="shared" si="1"/>
        <v>0.88099284976456538</v>
      </c>
    </row>
    <row r="17" spans="2:17" s="391" customFormat="1" ht="15" x14ac:dyDescent="0.25">
      <c r="B17" s="391" t="s">
        <v>9</v>
      </c>
      <c r="C17" s="393">
        <v>41768</v>
      </c>
      <c r="D17" s="393">
        <v>34697</v>
      </c>
      <c r="E17" s="393">
        <v>7071</v>
      </c>
      <c r="F17" s="394">
        <v>0.8307077188278108</v>
      </c>
      <c r="G17" s="394">
        <v>0.16929228117218922</v>
      </c>
      <c r="I17" s="392">
        <v>17</v>
      </c>
      <c r="J17" s="392">
        <v>5</v>
      </c>
      <c r="K17" s="392">
        <v>6</v>
      </c>
      <c r="L17" s="391" t="s">
        <v>8</v>
      </c>
      <c r="M17" s="393">
        <v>17553</v>
      </c>
      <c r="N17" s="393">
        <v>873</v>
      </c>
      <c r="O17" s="394">
        <f t="shared" si="0"/>
        <v>0.95262129599478995</v>
      </c>
      <c r="P17" s="394">
        <f t="shared" si="0"/>
        <v>4.7378704005210028E-2</v>
      </c>
      <c r="Q17" s="394">
        <f t="shared" si="1"/>
        <v>0.88099284976456538</v>
      </c>
    </row>
    <row r="18" spans="2:17" s="391" customFormat="1" ht="15" x14ac:dyDescent="0.25">
      <c r="B18" s="391" t="s">
        <v>8</v>
      </c>
      <c r="C18" s="393">
        <v>18426</v>
      </c>
      <c r="D18" s="393">
        <v>17553</v>
      </c>
      <c r="E18" s="393">
        <v>873</v>
      </c>
      <c r="F18" s="394">
        <v>0.95262129599478995</v>
      </c>
      <c r="G18" s="394">
        <v>4.7378704005210028E-2</v>
      </c>
      <c r="I18" s="392">
        <v>5</v>
      </c>
      <c r="J18" s="392">
        <v>6</v>
      </c>
      <c r="K18" s="392">
        <v>17</v>
      </c>
      <c r="L18" s="391" t="s">
        <v>47</v>
      </c>
      <c r="M18" s="393">
        <v>15245</v>
      </c>
      <c r="N18" s="393">
        <v>768</v>
      </c>
      <c r="O18" s="394">
        <f t="shared" si="0"/>
        <v>0.95203896833822521</v>
      </c>
      <c r="P18" s="394">
        <f t="shared" si="0"/>
        <v>4.796103166177481E-2</v>
      </c>
      <c r="Q18" s="394">
        <f t="shared" si="1"/>
        <v>0.88099284976456538</v>
      </c>
    </row>
    <row r="19" spans="2:17" s="391" customFormat="1" ht="15" x14ac:dyDescent="0.25">
      <c r="B19" s="391" t="s">
        <v>43</v>
      </c>
      <c r="C19" s="393">
        <v>69929</v>
      </c>
      <c r="D19" s="393">
        <v>67338</v>
      </c>
      <c r="E19" s="393">
        <v>2591</v>
      </c>
      <c r="F19" s="394">
        <v>0.96294813310643657</v>
      </c>
      <c r="G19" s="394">
        <v>3.7051866893563469E-2</v>
      </c>
      <c r="I19" s="392">
        <v>2</v>
      </c>
      <c r="J19" s="392">
        <v>7</v>
      </c>
      <c r="K19" s="392">
        <v>10</v>
      </c>
      <c r="L19" s="391" t="s">
        <v>42</v>
      </c>
      <c r="M19" s="393">
        <v>1429</v>
      </c>
      <c r="N19" s="393">
        <v>77</v>
      </c>
      <c r="O19" s="394">
        <f t="shared" si="0"/>
        <v>0.94887118193891107</v>
      </c>
      <c r="P19" s="394">
        <f t="shared" si="0"/>
        <v>5.1128818061088981E-2</v>
      </c>
      <c r="Q19" s="394">
        <f t="shared" si="1"/>
        <v>0.88099284976456538</v>
      </c>
    </row>
    <row r="20" spans="2:17" s="391" customFormat="1" ht="15" x14ac:dyDescent="0.25">
      <c r="B20" s="391" t="s">
        <v>7</v>
      </c>
      <c r="C20" s="393">
        <v>114380</v>
      </c>
      <c r="D20" s="393">
        <v>114173</v>
      </c>
      <c r="E20" s="393">
        <v>207</v>
      </c>
      <c r="F20" s="394">
        <v>0.99819024304948423</v>
      </c>
      <c r="G20" s="394">
        <v>1.8097569505158245E-3</v>
      </c>
      <c r="I20" s="392">
        <v>1</v>
      </c>
      <c r="J20" s="392">
        <v>8</v>
      </c>
      <c r="K20" s="392">
        <v>14</v>
      </c>
      <c r="L20" s="391" t="s">
        <v>45</v>
      </c>
      <c r="M20" s="393">
        <v>163762</v>
      </c>
      <c r="N20" s="393">
        <v>9303</v>
      </c>
      <c r="O20" s="394">
        <f t="shared" si="0"/>
        <v>0.94624563025452868</v>
      </c>
      <c r="P20" s="394">
        <f t="shared" si="0"/>
        <v>5.3754369745471355E-2</v>
      </c>
      <c r="Q20" s="394">
        <f t="shared" si="1"/>
        <v>0.88099284976456538</v>
      </c>
    </row>
    <row r="21" spans="2:17" s="391" customFormat="1" ht="15" x14ac:dyDescent="0.25">
      <c r="B21" s="391" t="s">
        <v>44</v>
      </c>
      <c r="C21" s="393">
        <v>257644</v>
      </c>
      <c r="D21" s="393">
        <v>187874</v>
      </c>
      <c r="E21" s="393">
        <v>69770</v>
      </c>
      <c r="F21" s="394">
        <v>0.72919998136964181</v>
      </c>
      <c r="G21" s="394">
        <v>0.27080001863035819</v>
      </c>
      <c r="I21" s="392">
        <v>20</v>
      </c>
      <c r="J21" s="392">
        <v>9</v>
      </c>
      <c r="K21" s="392">
        <v>11</v>
      </c>
      <c r="L21" s="391" t="s">
        <v>6</v>
      </c>
      <c r="M21" s="393">
        <v>133839</v>
      </c>
      <c r="N21" s="393">
        <v>10571</v>
      </c>
      <c r="O21" s="394">
        <f t="shared" si="0"/>
        <v>0.92679869815109761</v>
      </c>
      <c r="P21" s="394">
        <f t="shared" si="0"/>
        <v>7.3201301848902431E-2</v>
      </c>
      <c r="Q21" s="394">
        <f t="shared" si="1"/>
        <v>0.88099284976456538</v>
      </c>
    </row>
    <row r="22" spans="2:17" s="391" customFormat="1" ht="15" x14ac:dyDescent="0.25">
      <c r="B22" s="391" t="s">
        <v>42</v>
      </c>
      <c r="C22" s="393">
        <v>1506</v>
      </c>
      <c r="D22" s="393">
        <v>1429</v>
      </c>
      <c r="E22" s="393">
        <v>77</v>
      </c>
      <c r="F22" s="394">
        <v>0.94887118193891107</v>
      </c>
      <c r="G22" s="394">
        <v>5.1128818061088981E-2</v>
      </c>
      <c r="I22" s="392">
        <v>7</v>
      </c>
      <c r="J22" s="392">
        <v>10</v>
      </c>
      <c r="K22" s="392">
        <v>3</v>
      </c>
      <c r="L22" s="391" t="s">
        <v>40</v>
      </c>
      <c r="M22" s="393">
        <v>28977</v>
      </c>
      <c r="N22" s="393">
        <v>2778</v>
      </c>
      <c r="O22" s="394">
        <f t="shared" si="0"/>
        <v>0.91251771374586677</v>
      </c>
      <c r="P22" s="394">
        <f t="shared" si="0"/>
        <v>8.7482286254133207E-2</v>
      </c>
      <c r="Q22" s="394">
        <f t="shared" si="1"/>
        <v>0.88099284976456538</v>
      </c>
    </row>
    <row r="23" spans="2:17" s="391" customFormat="1" ht="15" x14ac:dyDescent="0.25">
      <c r="B23" s="391" t="s">
        <v>6</v>
      </c>
      <c r="C23" s="393">
        <v>144410</v>
      </c>
      <c r="D23" s="393">
        <v>133839</v>
      </c>
      <c r="E23" s="393">
        <v>10571</v>
      </c>
      <c r="F23" s="394">
        <v>0.92679869815109761</v>
      </c>
      <c r="G23" s="394">
        <v>7.3201301848902431E-2</v>
      </c>
      <c r="I23" s="392">
        <v>9</v>
      </c>
      <c r="J23" s="392">
        <v>11</v>
      </c>
      <c r="K23" s="392">
        <v>15</v>
      </c>
      <c r="L23" s="391" t="s">
        <v>50</v>
      </c>
      <c r="M23" s="393">
        <v>1759</v>
      </c>
      <c r="N23" s="393">
        <v>174</v>
      </c>
      <c r="O23" s="394">
        <f t="shared" si="0"/>
        <v>0.90998448008277288</v>
      </c>
      <c r="P23" s="394">
        <f t="shared" si="0"/>
        <v>9.0015519917227102E-2</v>
      </c>
      <c r="Q23" s="394">
        <f t="shared" si="1"/>
        <v>0.88099284976456538</v>
      </c>
    </row>
    <row r="24" spans="2:17" s="391" customFormat="1" ht="15" x14ac:dyDescent="0.25">
      <c r="B24" s="391" t="s">
        <v>5</v>
      </c>
      <c r="C24" s="393">
        <v>38917</v>
      </c>
      <c r="D24" s="393">
        <v>32795</v>
      </c>
      <c r="E24" s="393">
        <v>6122</v>
      </c>
      <c r="F24" s="394">
        <v>0.84269085489631779</v>
      </c>
      <c r="G24" s="394">
        <v>0.15730914510368219</v>
      </c>
      <c r="I24" s="392">
        <v>16</v>
      </c>
      <c r="J24" s="392">
        <v>12</v>
      </c>
      <c r="K24" s="392">
        <v>4</v>
      </c>
      <c r="L24" s="391" t="s">
        <v>41</v>
      </c>
      <c r="M24" s="393">
        <v>26198</v>
      </c>
      <c r="N24" s="393">
        <v>3293</v>
      </c>
      <c r="O24" s="394">
        <f t="shared" si="0"/>
        <v>0.88833881523176561</v>
      </c>
      <c r="P24" s="394">
        <f t="shared" si="0"/>
        <v>0.11166118476823438</v>
      </c>
      <c r="Q24" s="394">
        <f t="shared" si="1"/>
        <v>0.88099284976456538</v>
      </c>
    </row>
    <row r="25" spans="2:17" s="391" customFormat="1" ht="15" x14ac:dyDescent="0.25">
      <c r="B25" s="391" t="s">
        <v>38</v>
      </c>
      <c r="C25" s="393">
        <v>71374</v>
      </c>
      <c r="D25" s="393">
        <v>68103</v>
      </c>
      <c r="E25" s="393">
        <v>3271</v>
      </c>
      <c r="F25" s="394">
        <v>0.95417098663378819</v>
      </c>
      <c r="G25" s="394">
        <v>4.5829013366211785E-2</v>
      </c>
      <c r="I25" s="392">
        <v>4</v>
      </c>
      <c r="J25" s="392">
        <v>13</v>
      </c>
      <c r="K25" s="392">
        <v>20</v>
      </c>
      <c r="L25" s="391" t="s">
        <v>114</v>
      </c>
      <c r="M25" s="393">
        <v>1313437</v>
      </c>
      <c r="N25" s="393">
        <v>177423</v>
      </c>
      <c r="O25" s="394">
        <f t="shared" si="0"/>
        <v>0.88099284976456538</v>
      </c>
      <c r="P25" s="394">
        <f t="shared" si="0"/>
        <v>0.11900715023543458</v>
      </c>
      <c r="Q25" s="394">
        <f t="shared" si="1"/>
        <v>0.88099284976456538</v>
      </c>
    </row>
    <row r="26" spans="2:17" s="391" customFormat="1" ht="15" x14ac:dyDescent="0.25">
      <c r="B26" s="391" t="s">
        <v>45</v>
      </c>
      <c r="C26" s="393">
        <v>173065</v>
      </c>
      <c r="D26" s="393">
        <v>163762</v>
      </c>
      <c r="E26" s="393">
        <v>9303</v>
      </c>
      <c r="F26" s="394">
        <v>0.94624563025452868</v>
      </c>
      <c r="G26" s="394">
        <v>5.3754369745471355E-2</v>
      </c>
      <c r="I26" s="392">
        <v>8</v>
      </c>
      <c r="J26" s="392">
        <v>14</v>
      </c>
      <c r="K26" s="392">
        <v>1</v>
      </c>
      <c r="L26" s="391" t="s">
        <v>11</v>
      </c>
      <c r="M26" s="393">
        <v>270632</v>
      </c>
      <c r="N26" s="393">
        <v>36606</v>
      </c>
      <c r="O26" s="394">
        <f t="shared" si="0"/>
        <v>0.88085458179001297</v>
      </c>
      <c r="P26" s="394">
        <f t="shared" si="0"/>
        <v>0.11914541820998704</v>
      </c>
      <c r="Q26" s="394">
        <f t="shared" si="1"/>
        <v>0.88099284976456538</v>
      </c>
    </row>
    <row r="27" spans="2:17" s="391" customFormat="1" ht="15" x14ac:dyDescent="0.25">
      <c r="B27" s="391" t="s">
        <v>50</v>
      </c>
      <c r="C27" s="393">
        <v>1933</v>
      </c>
      <c r="D27" s="393">
        <v>1759</v>
      </c>
      <c r="E27" s="393">
        <v>174</v>
      </c>
      <c r="F27" s="394">
        <v>0.90998448008277288</v>
      </c>
      <c r="G27" s="394">
        <v>9.0015519917227102E-2</v>
      </c>
      <c r="I27" s="392">
        <v>11</v>
      </c>
      <c r="J27" s="392">
        <v>15</v>
      </c>
      <c r="K27" s="392">
        <v>16</v>
      </c>
      <c r="L27" s="391" t="s">
        <v>46</v>
      </c>
      <c r="M27" s="393">
        <v>37762</v>
      </c>
      <c r="N27" s="393">
        <v>6525</v>
      </c>
      <c r="O27" s="394">
        <f t="shared" si="0"/>
        <v>0.85266556777383884</v>
      </c>
      <c r="P27" s="394">
        <f t="shared" si="0"/>
        <v>0.14733443222616119</v>
      </c>
      <c r="Q27" s="394">
        <f t="shared" si="1"/>
        <v>0.88099284976456538</v>
      </c>
    </row>
    <row r="28" spans="2:17" s="391" customFormat="1" ht="15" x14ac:dyDescent="0.25">
      <c r="B28" s="391" t="s">
        <v>46</v>
      </c>
      <c r="C28" s="393">
        <v>44287</v>
      </c>
      <c r="D28" s="393">
        <v>37762</v>
      </c>
      <c r="E28" s="393">
        <v>6525</v>
      </c>
      <c r="F28" s="394">
        <v>0.85266556777383884</v>
      </c>
      <c r="G28" s="394">
        <v>0.14733443222616119</v>
      </c>
      <c r="I28" s="392">
        <v>15</v>
      </c>
      <c r="J28" s="392">
        <v>16</v>
      </c>
      <c r="K28" s="392">
        <v>12</v>
      </c>
      <c r="L28" s="391" t="s">
        <v>5</v>
      </c>
      <c r="M28" s="393">
        <v>32795</v>
      </c>
      <c r="N28" s="393">
        <v>6122</v>
      </c>
      <c r="O28" s="394">
        <f t="shared" si="0"/>
        <v>0.84269085489631779</v>
      </c>
      <c r="P28" s="394">
        <f t="shared" si="0"/>
        <v>0.15730914510368219</v>
      </c>
      <c r="Q28" s="394">
        <f t="shared" si="1"/>
        <v>0.88099284976456538</v>
      </c>
    </row>
    <row r="29" spans="2:17" s="391" customFormat="1" ht="15" x14ac:dyDescent="0.25">
      <c r="B29" s="391" t="s">
        <v>47</v>
      </c>
      <c r="C29" s="393">
        <v>16013</v>
      </c>
      <c r="D29" s="393">
        <v>15245</v>
      </c>
      <c r="E29" s="393">
        <v>768</v>
      </c>
      <c r="F29" s="394">
        <v>0.95203896833822521</v>
      </c>
      <c r="G29" s="394">
        <v>4.796103166177481E-2</v>
      </c>
      <c r="I29" s="392">
        <v>6</v>
      </c>
      <c r="J29" s="392">
        <v>17</v>
      </c>
      <c r="K29" s="392">
        <v>5</v>
      </c>
      <c r="L29" s="391" t="s">
        <v>9</v>
      </c>
      <c r="M29" s="393">
        <v>34697</v>
      </c>
      <c r="N29" s="393">
        <v>7071</v>
      </c>
      <c r="O29" s="394">
        <f t="shared" ref="M29:P32" si="2">INDEX($B$13:$G$32,$K29,O$11)</f>
        <v>0.8307077188278108</v>
      </c>
      <c r="P29" s="394">
        <f t="shared" si="2"/>
        <v>0.16929228117218922</v>
      </c>
      <c r="Q29" s="394">
        <f t="shared" si="1"/>
        <v>0.88099284976456538</v>
      </c>
    </row>
    <row r="30" spans="2:17" s="391" customFormat="1" ht="15" x14ac:dyDescent="0.25">
      <c r="B30" s="391" t="s">
        <v>48</v>
      </c>
      <c r="C30" s="393">
        <v>79067</v>
      </c>
      <c r="D30" s="393">
        <v>65206</v>
      </c>
      <c r="E30" s="393">
        <v>13861</v>
      </c>
      <c r="F30" s="394">
        <v>0.82469298190142537</v>
      </c>
      <c r="G30" s="394">
        <v>0.17530701809857463</v>
      </c>
      <c r="I30" s="392">
        <v>18</v>
      </c>
      <c r="J30" s="392">
        <v>18</v>
      </c>
      <c r="K30" s="392">
        <v>18</v>
      </c>
      <c r="L30" s="391" t="s">
        <v>48</v>
      </c>
      <c r="M30" s="393">
        <v>65206</v>
      </c>
      <c r="N30" s="393">
        <v>13861</v>
      </c>
      <c r="O30" s="394">
        <f t="shared" si="2"/>
        <v>0.82469298190142537</v>
      </c>
      <c r="P30" s="394">
        <f t="shared" si="2"/>
        <v>0.17530701809857463</v>
      </c>
      <c r="Q30" s="394">
        <f t="shared" si="1"/>
        <v>0.88099284976456538</v>
      </c>
    </row>
    <row r="31" spans="2:17" s="391" customFormat="1" ht="15" x14ac:dyDescent="0.25">
      <c r="B31" s="391" t="s">
        <v>49</v>
      </c>
      <c r="C31" s="393">
        <v>10545</v>
      </c>
      <c r="D31" s="393">
        <v>8548</v>
      </c>
      <c r="E31" s="393">
        <v>1997</v>
      </c>
      <c r="F31" s="394">
        <v>0.81062114746325276</v>
      </c>
      <c r="G31" s="394">
        <v>0.18937885253674727</v>
      </c>
      <c r="I31" s="392">
        <v>19</v>
      </c>
      <c r="J31" s="392">
        <v>19</v>
      </c>
      <c r="K31" s="392">
        <v>19</v>
      </c>
      <c r="L31" s="391" t="s">
        <v>49</v>
      </c>
      <c r="M31" s="393">
        <v>8548</v>
      </c>
      <c r="N31" s="393">
        <v>1997</v>
      </c>
      <c r="O31" s="394">
        <f t="shared" si="2"/>
        <v>0.81062114746325276</v>
      </c>
      <c r="P31" s="394">
        <f t="shared" si="2"/>
        <v>0.18937885253674727</v>
      </c>
      <c r="Q31" s="394">
        <f t="shared" si="1"/>
        <v>0.88099284976456538</v>
      </c>
    </row>
    <row r="32" spans="2:17" s="391" customFormat="1" ht="15" x14ac:dyDescent="0.25">
      <c r="B32" s="395" t="s">
        <v>114</v>
      </c>
      <c r="C32" s="396">
        <v>1490860</v>
      </c>
      <c r="D32" s="396">
        <v>1313437</v>
      </c>
      <c r="E32" s="396">
        <v>177423</v>
      </c>
      <c r="F32" s="397">
        <v>0.88099284976456538</v>
      </c>
      <c r="G32" s="397">
        <v>0.11900715023543458</v>
      </c>
      <c r="I32" s="392">
        <v>13</v>
      </c>
      <c r="J32" s="392">
        <v>20</v>
      </c>
      <c r="K32" s="392">
        <v>9</v>
      </c>
      <c r="L32" s="391" t="s">
        <v>44</v>
      </c>
      <c r="M32" s="393">
        <v>187874</v>
      </c>
      <c r="N32" s="393">
        <v>69770</v>
      </c>
      <c r="O32" s="394">
        <f t="shared" si="2"/>
        <v>0.72919998136964181</v>
      </c>
      <c r="P32" s="394">
        <f t="shared" si="2"/>
        <v>0.27080001863035819</v>
      </c>
      <c r="Q32" s="394">
        <f t="shared" si="1"/>
        <v>0.88099284976456538</v>
      </c>
    </row>
    <row r="33" spans="9:16" s="357" customFormat="1" ht="15" x14ac:dyDescent="0.25">
      <c r="I33" s="428"/>
      <c r="J33" s="428"/>
      <c r="K33" s="428"/>
      <c r="M33" s="429"/>
      <c r="N33" s="429"/>
      <c r="O33" s="430"/>
      <c r="P33" s="430"/>
    </row>
    <row r="34" spans="9:16" s="357"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T26"/>
  <sheetViews>
    <sheetView view="pageLayout" zoomScaleNormal="100" workbookViewId="0"/>
  </sheetViews>
  <sheetFormatPr baseColWidth="10" defaultColWidth="11.42578125" defaultRowHeight="15" x14ac:dyDescent="0.25"/>
  <cols>
    <col min="1" max="1" width="1.85546875" style="872" customWidth="1"/>
    <col min="2" max="2" width="24.5703125" style="872" customWidth="1"/>
    <col min="3" max="7" width="10.85546875" style="872" customWidth="1"/>
    <col min="8" max="9" width="7.140625" style="872" customWidth="1"/>
    <col min="10" max="10" width="7.7109375" style="872" customWidth="1"/>
    <col min="11" max="14" width="8.28515625" style="872" customWidth="1"/>
    <col min="15" max="16" width="7.7109375" style="872" customWidth="1"/>
    <col min="17" max="17" width="11.42578125" style="872" customWidth="1"/>
    <col min="18" max="18" width="11.42578125" style="872"/>
    <col min="19" max="19" width="11.85546875" style="872" bestFit="1" customWidth="1"/>
    <col min="20" max="16384" width="11.42578125" style="872"/>
  </cols>
  <sheetData>
    <row r="1" spans="1:18" x14ac:dyDescent="0.25">
      <c r="A1" s="871"/>
      <c r="B1" s="871"/>
      <c r="G1" s="873"/>
      <c r="H1" s="873"/>
    </row>
    <row r="2" spans="1:18" ht="48.75" customHeight="1" x14ac:dyDescent="0.25">
      <c r="A2" s="871"/>
      <c r="B2" s="871"/>
      <c r="G2" s="873"/>
      <c r="H2" s="873"/>
    </row>
    <row r="3" spans="1:18" ht="39.75" customHeight="1" x14ac:dyDescent="0.25">
      <c r="A3" s="871"/>
      <c r="B3" s="1043" t="s">
        <v>382</v>
      </c>
      <c r="C3" s="1043"/>
      <c r="D3" s="1043"/>
      <c r="E3" s="1043"/>
      <c r="F3" s="1043"/>
      <c r="G3" s="1043"/>
      <c r="H3" s="1043"/>
      <c r="I3" s="1043"/>
      <c r="J3" s="1043"/>
      <c r="K3" s="1043"/>
      <c r="L3" s="1043"/>
      <c r="M3" s="1043"/>
      <c r="N3" s="1043"/>
      <c r="O3" s="1043"/>
      <c r="P3" s="1043"/>
    </row>
    <row r="5" spans="1:18" x14ac:dyDescent="0.25">
      <c r="B5" s="874"/>
      <c r="C5" s="1039" t="s">
        <v>378</v>
      </c>
      <c r="D5" s="1039"/>
      <c r="E5" s="1039"/>
      <c r="F5" s="1039"/>
      <c r="G5" s="1039"/>
      <c r="H5" s="1039"/>
      <c r="I5" s="1039" t="s">
        <v>352</v>
      </c>
      <c r="J5" s="1039"/>
      <c r="K5" s="1039"/>
      <c r="L5" s="1039"/>
      <c r="M5" s="1039"/>
      <c r="N5" s="1039"/>
      <c r="O5" s="1039"/>
      <c r="P5" s="1039"/>
    </row>
    <row r="6" spans="1:18" ht="21" customHeight="1" x14ac:dyDescent="0.25">
      <c r="B6" s="874"/>
      <c r="C6" s="1040"/>
      <c r="D6" s="1040"/>
      <c r="E6" s="1040"/>
      <c r="F6" s="1040"/>
      <c r="G6" s="1040"/>
      <c r="H6" s="1040"/>
      <c r="I6" s="1040">
        <v>43830</v>
      </c>
      <c r="J6" s="1041"/>
      <c r="K6" s="1042">
        <v>44196</v>
      </c>
      <c r="L6" s="1042"/>
      <c r="M6" s="1042">
        <v>44561</v>
      </c>
      <c r="N6" s="1042"/>
      <c r="O6" s="1042">
        <f>EVO_sol!O6</f>
        <v>44926</v>
      </c>
      <c r="P6" s="1042"/>
    </row>
    <row r="7" spans="1:18" x14ac:dyDescent="0.25">
      <c r="B7" s="944"/>
      <c r="C7" s="876">
        <v>43465</v>
      </c>
      <c r="D7" s="876">
        <v>43830</v>
      </c>
      <c r="E7" s="876">
        <v>44196</v>
      </c>
      <c r="F7" s="876">
        <v>44561</v>
      </c>
      <c r="G7" s="876">
        <f>EVO!G7</f>
        <v>44926</v>
      </c>
      <c r="H7" s="876"/>
      <c r="I7" s="876" t="s">
        <v>31</v>
      </c>
      <c r="J7" s="876" t="s">
        <v>353</v>
      </c>
      <c r="K7" s="876" t="s">
        <v>31</v>
      </c>
      <c r="L7" s="876" t="s">
        <v>353</v>
      </c>
      <c r="M7" s="876" t="s">
        <v>31</v>
      </c>
      <c r="N7" s="876" t="s">
        <v>353</v>
      </c>
      <c r="O7" s="876" t="s">
        <v>31</v>
      </c>
      <c r="P7" s="876" t="s">
        <v>353</v>
      </c>
    </row>
    <row r="8" spans="1:18" ht="15" customHeight="1" x14ac:dyDescent="0.25">
      <c r="B8" s="915" t="s">
        <v>11</v>
      </c>
      <c r="C8" s="922">
        <v>75097</v>
      </c>
      <c r="D8" s="922">
        <v>73871</v>
      </c>
      <c r="E8" s="922">
        <v>56534</v>
      </c>
      <c r="F8" s="922">
        <v>38325</v>
      </c>
      <c r="G8" s="922">
        <v>36606</v>
      </c>
      <c r="H8" s="887"/>
      <c r="I8" s="923">
        <v>-1.6325552285710532E-2</v>
      </c>
      <c r="J8" s="922">
        <v>-1226</v>
      </c>
      <c r="K8" s="924">
        <v>-0.23469291061444952</v>
      </c>
      <c r="L8" s="925">
        <v>-17337</v>
      </c>
      <c r="M8" s="924">
        <v>-0.32208936215374817</v>
      </c>
      <c r="N8" s="925">
        <v>-18209</v>
      </c>
      <c r="O8" s="926">
        <v>-4.4853228962817959E-2</v>
      </c>
      <c r="P8" s="925">
        <v>-1719</v>
      </c>
    </row>
    <row r="9" spans="1:18" x14ac:dyDescent="0.25">
      <c r="B9" s="945" t="s">
        <v>10</v>
      </c>
      <c r="C9" s="892">
        <v>6000</v>
      </c>
      <c r="D9" s="892">
        <v>6236</v>
      </c>
      <c r="E9" s="892">
        <v>4811</v>
      </c>
      <c r="F9" s="892">
        <v>2779</v>
      </c>
      <c r="G9" s="892">
        <v>1565</v>
      </c>
      <c r="H9" s="893"/>
      <c r="I9" s="894">
        <v>3.9333333333333442E-2</v>
      </c>
      <c r="J9" s="892">
        <v>236</v>
      </c>
      <c r="K9" s="897">
        <v>-0.22851186658114175</v>
      </c>
      <c r="L9" s="895">
        <v>-1425</v>
      </c>
      <c r="M9" s="897">
        <v>-0.4223654125961338</v>
      </c>
      <c r="N9" s="895">
        <v>-2032</v>
      </c>
      <c r="O9" s="896">
        <v>-0.43684778697373161</v>
      </c>
      <c r="P9" s="895">
        <v>-1214</v>
      </c>
    </row>
    <row r="10" spans="1:18" x14ac:dyDescent="0.25">
      <c r="B10" s="945" t="s">
        <v>40</v>
      </c>
      <c r="C10" s="892">
        <v>3524</v>
      </c>
      <c r="D10" s="892">
        <v>5794</v>
      </c>
      <c r="E10" s="892">
        <v>3064</v>
      </c>
      <c r="F10" s="892">
        <v>2063</v>
      </c>
      <c r="G10" s="892">
        <v>2778</v>
      </c>
      <c r="H10" s="893"/>
      <c r="I10" s="894">
        <v>0.64415437003405218</v>
      </c>
      <c r="J10" s="892">
        <v>2270</v>
      </c>
      <c r="K10" s="897">
        <v>-0.47117707973765965</v>
      </c>
      <c r="L10" s="895">
        <v>-2730</v>
      </c>
      <c r="M10" s="897">
        <v>-0.32669712793733685</v>
      </c>
      <c r="N10" s="895">
        <v>-1001</v>
      </c>
      <c r="O10" s="896">
        <v>0.34658264663111971</v>
      </c>
      <c r="P10" s="895">
        <v>715</v>
      </c>
    </row>
    <row r="11" spans="1:18" x14ac:dyDescent="0.25">
      <c r="B11" s="945" t="s">
        <v>41</v>
      </c>
      <c r="C11" s="892">
        <v>2811</v>
      </c>
      <c r="D11" s="892">
        <v>4317</v>
      </c>
      <c r="E11" s="892">
        <v>2454</v>
      </c>
      <c r="F11" s="892">
        <v>2514</v>
      </c>
      <c r="G11" s="892">
        <v>3293</v>
      </c>
      <c r="H11" s="893"/>
      <c r="I11" s="894">
        <v>0.53575240128068313</v>
      </c>
      <c r="J11" s="892">
        <v>1506</v>
      </c>
      <c r="K11" s="897">
        <v>-0.43154968728283527</v>
      </c>
      <c r="L11" s="895">
        <v>-1863</v>
      </c>
      <c r="M11" s="897">
        <v>2.4449877750611249E-2</v>
      </c>
      <c r="N11" s="895">
        <v>60</v>
      </c>
      <c r="O11" s="896">
        <v>0.30986475735879071</v>
      </c>
      <c r="P11" s="895">
        <v>779</v>
      </c>
    </row>
    <row r="12" spans="1:18" x14ac:dyDescent="0.25">
      <c r="B12" s="945" t="s">
        <v>9</v>
      </c>
      <c r="C12" s="892">
        <v>8956</v>
      </c>
      <c r="D12" s="892">
        <v>9040</v>
      </c>
      <c r="E12" s="892">
        <v>8082</v>
      </c>
      <c r="F12" s="892">
        <v>9950</v>
      </c>
      <c r="G12" s="892">
        <v>7071</v>
      </c>
      <c r="H12" s="893"/>
      <c r="I12" s="894">
        <v>9.3791871371147195E-3</v>
      </c>
      <c r="J12" s="892">
        <v>84</v>
      </c>
      <c r="K12" s="897">
        <v>-0.10597345132743363</v>
      </c>
      <c r="L12" s="895">
        <v>-958</v>
      </c>
      <c r="M12" s="897">
        <v>0.23113090819104176</v>
      </c>
      <c r="N12" s="895">
        <v>1868</v>
      </c>
      <c r="O12" s="896">
        <v>-0.28934673366834174</v>
      </c>
      <c r="P12" s="895">
        <v>-2879</v>
      </c>
      <c r="R12" s="927"/>
    </row>
    <row r="13" spans="1:18" x14ac:dyDescent="0.25">
      <c r="B13" s="945" t="s">
        <v>8</v>
      </c>
      <c r="C13" s="892">
        <v>4667</v>
      </c>
      <c r="D13" s="892">
        <v>3990</v>
      </c>
      <c r="E13" s="892">
        <v>3899</v>
      </c>
      <c r="F13" s="892">
        <v>1365</v>
      </c>
      <c r="G13" s="892">
        <v>873</v>
      </c>
      <c r="H13" s="893"/>
      <c r="I13" s="894">
        <v>-0.14506106706663813</v>
      </c>
      <c r="J13" s="892">
        <v>-677</v>
      </c>
      <c r="K13" s="897">
        <v>-2.2807017543859609E-2</v>
      </c>
      <c r="L13" s="895">
        <v>-91</v>
      </c>
      <c r="M13" s="897">
        <v>-0.64991023339317766</v>
      </c>
      <c r="N13" s="895">
        <v>-2534</v>
      </c>
      <c r="O13" s="896">
        <v>-0.36043956043956049</v>
      </c>
      <c r="P13" s="895">
        <v>-492</v>
      </c>
      <c r="R13" s="927"/>
    </row>
    <row r="14" spans="1:18" x14ac:dyDescent="0.25">
      <c r="B14" s="945" t="s">
        <v>7</v>
      </c>
      <c r="C14" s="892">
        <v>1471</v>
      </c>
      <c r="D14" s="892">
        <v>1593</v>
      </c>
      <c r="E14" s="892">
        <v>119</v>
      </c>
      <c r="F14" s="892">
        <v>186</v>
      </c>
      <c r="G14" s="892">
        <v>207</v>
      </c>
      <c r="H14" s="893"/>
      <c r="I14" s="894">
        <v>8.2936777702243392E-2</v>
      </c>
      <c r="J14" s="892">
        <v>122</v>
      </c>
      <c r="K14" s="897">
        <v>-0.92529817953546767</v>
      </c>
      <c r="L14" s="895">
        <v>-1474</v>
      </c>
      <c r="M14" s="897">
        <v>0.56302521008403361</v>
      </c>
      <c r="N14" s="895">
        <v>67</v>
      </c>
      <c r="O14" s="896">
        <v>0.11290322580645151</v>
      </c>
      <c r="P14" s="895">
        <v>21</v>
      </c>
      <c r="R14" s="927"/>
    </row>
    <row r="15" spans="1:18" x14ac:dyDescent="0.25">
      <c r="B15" s="945" t="s">
        <v>43</v>
      </c>
      <c r="C15" s="892">
        <v>7126</v>
      </c>
      <c r="D15" s="892">
        <v>5895</v>
      </c>
      <c r="E15" s="892">
        <v>4923</v>
      </c>
      <c r="F15" s="892">
        <v>3015</v>
      </c>
      <c r="G15" s="892">
        <v>2591</v>
      </c>
      <c r="H15" s="893"/>
      <c r="I15" s="894">
        <v>-0.17274768453550382</v>
      </c>
      <c r="J15" s="892">
        <v>-1231</v>
      </c>
      <c r="K15" s="897">
        <v>-0.16488549618320614</v>
      </c>
      <c r="L15" s="895">
        <v>-972</v>
      </c>
      <c r="M15" s="897">
        <v>-0.38756855575868376</v>
      </c>
      <c r="N15" s="895">
        <v>-1908</v>
      </c>
      <c r="O15" s="896">
        <v>-0.14063018242122716</v>
      </c>
      <c r="P15" s="895">
        <v>-424</v>
      </c>
      <c r="R15" s="927"/>
    </row>
    <row r="16" spans="1:18" x14ac:dyDescent="0.25">
      <c r="B16" s="945" t="s">
        <v>44</v>
      </c>
      <c r="C16" s="892">
        <v>75141</v>
      </c>
      <c r="D16" s="892">
        <v>76253</v>
      </c>
      <c r="E16" s="892">
        <v>73386</v>
      </c>
      <c r="F16" s="892">
        <v>78542</v>
      </c>
      <c r="G16" s="892">
        <v>69770</v>
      </c>
      <c r="H16" s="893"/>
      <c r="I16" s="894">
        <v>1.4798844838370462E-2</v>
      </c>
      <c r="J16" s="892">
        <v>1112</v>
      </c>
      <c r="K16" s="897">
        <v>-3.7598520713939099E-2</v>
      </c>
      <c r="L16" s="895">
        <v>-2867</v>
      </c>
      <c r="M16" s="897">
        <v>7.0258632436704493E-2</v>
      </c>
      <c r="N16" s="895">
        <v>5156</v>
      </c>
      <c r="O16" s="896">
        <v>-0.11168546764788267</v>
      </c>
      <c r="P16" s="895">
        <v>-8772</v>
      </c>
      <c r="R16" s="927"/>
    </row>
    <row r="17" spans="2:20" x14ac:dyDescent="0.25">
      <c r="B17" s="945" t="s">
        <v>6</v>
      </c>
      <c r="C17" s="892">
        <v>10677</v>
      </c>
      <c r="D17" s="892">
        <v>14865</v>
      </c>
      <c r="E17" s="892">
        <v>13381</v>
      </c>
      <c r="F17" s="892">
        <v>11826</v>
      </c>
      <c r="G17" s="892">
        <v>10571</v>
      </c>
      <c r="H17" s="893"/>
      <c r="I17" s="894">
        <v>0.39224501264400113</v>
      </c>
      <c r="J17" s="892">
        <v>4188</v>
      </c>
      <c r="K17" s="897">
        <v>-9.9831819710729852E-2</v>
      </c>
      <c r="L17" s="895">
        <v>-1484</v>
      </c>
      <c r="M17" s="897">
        <v>-0.11620955085569096</v>
      </c>
      <c r="N17" s="895">
        <v>-1555</v>
      </c>
      <c r="O17" s="896">
        <v>-0.10612210383899878</v>
      </c>
      <c r="P17" s="895">
        <v>-1255</v>
      </c>
      <c r="R17" s="927"/>
    </row>
    <row r="18" spans="2:20" x14ac:dyDescent="0.25">
      <c r="B18" s="945" t="s">
        <v>5</v>
      </c>
      <c r="C18" s="892">
        <v>4152</v>
      </c>
      <c r="D18" s="892">
        <v>7206</v>
      </c>
      <c r="E18" s="892">
        <v>5685</v>
      </c>
      <c r="F18" s="892">
        <v>5272</v>
      </c>
      <c r="G18" s="892">
        <v>6122</v>
      </c>
      <c r="H18" s="893"/>
      <c r="I18" s="894">
        <v>0.73554913294797686</v>
      </c>
      <c r="J18" s="892">
        <v>3054</v>
      </c>
      <c r="K18" s="897">
        <v>-0.21107410491257284</v>
      </c>
      <c r="L18" s="895">
        <v>-1521</v>
      </c>
      <c r="M18" s="897">
        <v>-7.2647317502198772E-2</v>
      </c>
      <c r="N18" s="895">
        <v>-413</v>
      </c>
      <c r="O18" s="896">
        <v>0.16122913505311076</v>
      </c>
      <c r="P18" s="895">
        <v>850</v>
      </c>
      <c r="R18" s="927"/>
    </row>
    <row r="19" spans="2:20" x14ac:dyDescent="0.25">
      <c r="B19" s="945" t="s">
        <v>38</v>
      </c>
      <c r="C19" s="892">
        <v>7804</v>
      </c>
      <c r="D19" s="892">
        <v>8456</v>
      </c>
      <c r="E19" s="892">
        <v>4923</v>
      </c>
      <c r="F19" s="892">
        <v>4018</v>
      </c>
      <c r="G19" s="892">
        <v>3271</v>
      </c>
      <c r="H19" s="893"/>
      <c r="I19" s="894">
        <v>8.3546899026140542E-2</v>
      </c>
      <c r="J19" s="892">
        <v>652</v>
      </c>
      <c r="K19" s="897">
        <v>-0.41780983916745507</v>
      </c>
      <c r="L19" s="895">
        <v>-3533</v>
      </c>
      <c r="M19" s="897">
        <v>-0.18383099735933373</v>
      </c>
      <c r="N19" s="895">
        <v>-905</v>
      </c>
      <c r="O19" s="896">
        <v>-0.18591338974614235</v>
      </c>
      <c r="P19" s="895">
        <v>-747</v>
      </c>
      <c r="R19" s="927"/>
    </row>
    <row r="20" spans="2:20" x14ac:dyDescent="0.25">
      <c r="B20" s="945" t="s">
        <v>45</v>
      </c>
      <c r="C20" s="892">
        <v>19669</v>
      </c>
      <c r="D20" s="892">
        <v>28300</v>
      </c>
      <c r="E20" s="892">
        <v>28494</v>
      </c>
      <c r="F20" s="892">
        <v>10563</v>
      </c>
      <c r="G20" s="892">
        <v>9303</v>
      </c>
      <c r="H20" s="893"/>
      <c r="I20" s="894">
        <v>0.4388123442981342</v>
      </c>
      <c r="J20" s="892">
        <v>8631</v>
      </c>
      <c r="K20" s="897">
        <v>6.8551236749117006E-3</v>
      </c>
      <c r="L20" s="895">
        <v>194</v>
      </c>
      <c r="M20" s="897">
        <v>-0.62929037692145717</v>
      </c>
      <c r="N20" s="895">
        <v>-17931</v>
      </c>
      <c r="O20" s="896">
        <v>-0.11928429423459241</v>
      </c>
      <c r="P20" s="895">
        <v>-1260</v>
      </c>
      <c r="R20" s="927"/>
    </row>
    <row r="21" spans="2:20" x14ac:dyDescent="0.25">
      <c r="B21" s="945" t="s">
        <v>46</v>
      </c>
      <c r="C21" s="892">
        <v>4430</v>
      </c>
      <c r="D21" s="892">
        <v>6258</v>
      </c>
      <c r="E21" s="892">
        <v>4718</v>
      </c>
      <c r="F21" s="892">
        <v>5035</v>
      </c>
      <c r="G21" s="892">
        <v>6525</v>
      </c>
      <c r="H21" s="893"/>
      <c r="I21" s="894">
        <v>0.41264108352144468</v>
      </c>
      <c r="J21" s="892">
        <v>1828</v>
      </c>
      <c r="K21" s="897">
        <v>-0.24608501118568238</v>
      </c>
      <c r="L21" s="895">
        <v>-1540</v>
      </c>
      <c r="M21" s="897">
        <v>6.7189487070792753E-2</v>
      </c>
      <c r="N21" s="895">
        <v>317</v>
      </c>
      <c r="O21" s="896">
        <v>0.29592850049652442</v>
      </c>
      <c r="P21" s="895">
        <v>1490</v>
      </c>
      <c r="R21" s="927"/>
    </row>
    <row r="22" spans="2:20" x14ac:dyDescent="0.25">
      <c r="B22" s="945" t="s">
        <v>47</v>
      </c>
      <c r="C22" s="892">
        <v>1465</v>
      </c>
      <c r="D22" s="892">
        <v>836</v>
      </c>
      <c r="E22" s="892">
        <v>801</v>
      </c>
      <c r="F22" s="892">
        <v>1019</v>
      </c>
      <c r="G22" s="892">
        <v>768</v>
      </c>
      <c r="H22" s="893"/>
      <c r="I22" s="894">
        <v>-0.42935153583617747</v>
      </c>
      <c r="J22" s="892">
        <v>-629</v>
      </c>
      <c r="K22" s="897">
        <v>-4.186602870813394E-2</v>
      </c>
      <c r="L22" s="895">
        <v>-35</v>
      </c>
      <c r="M22" s="897">
        <v>0.27215980024968789</v>
      </c>
      <c r="N22" s="895">
        <v>218</v>
      </c>
      <c r="O22" s="896">
        <v>-0.24631992149165849</v>
      </c>
      <c r="P22" s="895">
        <v>-251</v>
      </c>
      <c r="R22" s="927"/>
    </row>
    <row r="23" spans="2:20" x14ac:dyDescent="0.25">
      <c r="B23" s="945" t="s">
        <v>48</v>
      </c>
      <c r="C23" s="892">
        <v>13794</v>
      </c>
      <c r="D23" s="892">
        <v>13680</v>
      </c>
      <c r="E23" s="892">
        <v>13558</v>
      </c>
      <c r="F23" s="892">
        <v>13090</v>
      </c>
      <c r="G23" s="892">
        <v>13861</v>
      </c>
      <c r="H23" s="893"/>
      <c r="I23" s="894">
        <v>-8.2644628099173278E-3</v>
      </c>
      <c r="J23" s="892">
        <v>-114</v>
      </c>
      <c r="K23" s="897">
        <v>-8.9181286549707695E-3</v>
      </c>
      <c r="L23" s="895">
        <v>-122</v>
      </c>
      <c r="M23" s="897">
        <v>-3.451836554064025E-2</v>
      </c>
      <c r="N23" s="895">
        <v>-468</v>
      </c>
      <c r="O23" s="896">
        <v>5.8899923605805871E-2</v>
      </c>
      <c r="P23" s="895">
        <v>771</v>
      </c>
      <c r="R23" s="927"/>
    </row>
    <row r="24" spans="2:20" x14ac:dyDescent="0.25">
      <c r="B24" s="945" t="s">
        <v>49</v>
      </c>
      <c r="C24" s="892">
        <v>3067</v>
      </c>
      <c r="D24" s="892">
        <v>3116</v>
      </c>
      <c r="E24" s="892">
        <v>3168</v>
      </c>
      <c r="F24" s="892">
        <v>3686</v>
      </c>
      <c r="G24" s="892">
        <v>1997</v>
      </c>
      <c r="H24" s="893"/>
      <c r="I24" s="894">
        <v>1.5976524290837846E-2</v>
      </c>
      <c r="J24" s="892">
        <v>49</v>
      </c>
      <c r="K24" s="897">
        <v>1.6688061617458283E-2</v>
      </c>
      <c r="L24" s="895">
        <v>52</v>
      </c>
      <c r="M24" s="897">
        <v>0.16351010101010099</v>
      </c>
      <c r="N24" s="895">
        <v>518</v>
      </c>
      <c r="O24" s="896">
        <v>-0.45822029300054257</v>
      </c>
      <c r="P24" s="895">
        <v>-1689</v>
      </c>
      <c r="R24" s="927"/>
    </row>
    <row r="25" spans="2:20" x14ac:dyDescent="0.25">
      <c r="B25" s="946" t="s">
        <v>4</v>
      </c>
      <c r="C25" s="908">
        <v>186</v>
      </c>
      <c r="D25" s="908">
        <v>148</v>
      </c>
      <c r="E25" s="908">
        <v>243</v>
      </c>
      <c r="F25" s="908">
        <v>188</v>
      </c>
      <c r="G25" s="908">
        <v>251</v>
      </c>
      <c r="H25" s="909"/>
      <c r="I25" s="911">
        <v>-0.20430107526881724</v>
      </c>
      <c r="J25" s="908">
        <v>-38</v>
      </c>
      <c r="K25" s="914">
        <v>0.64189189189189189</v>
      </c>
      <c r="L25" s="912">
        <v>95</v>
      </c>
      <c r="M25" s="914">
        <v>-0.22633744855967075</v>
      </c>
      <c r="N25" s="912">
        <v>-55</v>
      </c>
      <c r="O25" s="913">
        <v>0.33510638297872331</v>
      </c>
      <c r="P25" s="912">
        <v>63</v>
      </c>
      <c r="R25" s="927"/>
      <c r="S25" s="927"/>
      <c r="T25" s="935"/>
    </row>
    <row r="26" spans="2:20" x14ac:dyDescent="0.25">
      <c r="B26" s="877" t="s">
        <v>3</v>
      </c>
      <c r="C26" s="878">
        <v>250037</v>
      </c>
      <c r="D26" s="878">
        <v>269854</v>
      </c>
      <c r="E26" s="878">
        <v>232243</v>
      </c>
      <c r="F26" s="878">
        <v>193436</v>
      </c>
      <c r="G26" s="878">
        <v>177423</v>
      </c>
      <c r="H26" s="879"/>
      <c r="I26" s="880">
        <v>7.92562700720294E-2</v>
      </c>
      <c r="J26" s="881">
        <v>19817</v>
      </c>
      <c r="K26" s="882">
        <v>-0.13937536593861866</v>
      </c>
      <c r="L26" s="878">
        <v>-37611</v>
      </c>
      <c r="M26" s="883">
        <v>-0.16709653251120593</v>
      </c>
      <c r="N26" s="884">
        <v>-38807</v>
      </c>
      <c r="O26" s="883">
        <v>-8.2781902024442244E-2</v>
      </c>
      <c r="P26" s="884">
        <v>-16013</v>
      </c>
    </row>
  </sheetData>
  <mergeCells count="7">
    <mergeCell ref="B3:P3"/>
    <mergeCell ref="C5:H6"/>
    <mergeCell ref="I5:P5"/>
    <mergeCell ref="I6:J6"/>
    <mergeCell ref="K6:L6"/>
    <mergeCell ref="O6:P6"/>
    <mergeCell ref="M6:N6"/>
  </mergeCells>
  <pageMargins left="0.7" right="0.7" top="0.75" bottom="0.75" header="0.3" footer="0.3"/>
  <pageSetup paperSize="9" scale="88"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EVO_sinPIA!C8:G8</xm:f>
              <xm:sqref>H8</xm:sqref>
            </x14:sparkline>
            <x14:sparkline>
              <xm:f>EVO_sinPIA!C9:G9</xm:f>
              <xm:sqref>H9</xm:sqref>
            </x14:sparkline>
            <x14:sparkline>
              <xm:f>EVO_sinPIA!C10:G10</xm:f>
              <xm:sqref>H10</xm:sqref>
            </x14:sparkline>
            <x14:sparkline>
              <xm:f>EVO_sinPIA!C11:G11</xm:f>
              <xm:sqref>H11</xm:sqref>
            </x14:sparkline>
            <x14:sparkline>
              <xm:f>EVO_sinPIA!C12:G12</xm:f>
              <xm:sqref>H12</xm:sqref>
            </x14:sparkline>
            <x14:sparkline>
              <xm:f>EVO_sinPIA!C13:G13</xm:f>
              <xm:sqref>H13</xm:sqref>
            </x14:sparkline>
            <x14:sparkline>
              <xm:f>EVO_sinPIA!C14:G14</xm:f>
              <xm:sqref>H14</xm:sqref>
            </x14:sparkline>
            <x14:sparkline>
              <xm:f>EVO_sinPIA!C15:G15</xm:f>
              <xm:sqref>H15</xm:sqref>
            </x14:sparkline>
            <x14:sparkline>
              <xm:f>EVO_sinPIA!C16:G16</xm:f>
              <xm:sqref>H16</xm:sqref>
            </x14:sparkline>
            <x14:sparkline>
              <xm:f>EVO_sinPIA!C17:G17</xm:f>
              <xm:sqref>H17</xm:sqref>
            </x14:sparkline>
            <x14:sparkline>
              <xm:f>EVO_sinPIA!C18:G18</xm:f>
              <xm:sqref>H18</xm:sqref>
            </x14:sparkline>
            <x14:sparkline>
              <xm:f>EVO_sinPIA!C19:G19</xm:f>
              <xm:sqref>H19</xm:sqref>
            </x14:sparkline>
            <x14:sparkline>
              <xm:f>EVO_sinPIA!C20:G20</xm:f>
              <xm:sqref>H20</xm:sqref>
            </x14:sparkline>
            <x14:sparkline>
              <xm:f>EVO_sinPIA!C21:G21</xm:f>
              <xm:sqref>H21</xm:sqref>
            </x14:sparkline>
            <x14:sparkline>
              <xm:f>EVO_sinPIA!C22:G22</xm:f>
              <xm:sqref>H22</xm:sqref>
            </x14:sparkline>
            <x14:sparkline>
              <xm:f>EVO_sinPIA!C23:G23</xm:f>
              <xm:sqref>H23</xm:sqref>
            </x14:sparkline>
            <x14:sparkline>
              <xm:f>EVO_sinPIA!C24:G24</xm:f>
              <xm:sqref>H24</xm:sqref>
            </x14:sparkline>
            <x14:sparkline>
              <xm:f>EVO_sinPIA!C25:G25</xm:f>
              <xm:sqref>H25</xm:sqref>
            </x14:sparkline>
            <x14:sparkline>
              <xm:f>EVO_sinPIA!C26:G26</xm:f>
              <xm:sqref>H26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82" t="s">
        <v>479</v>
      </c>
      <c r="C6" s="1182"/>
      <c r="D6" s="1182"/>
      <c r="E6" s="1182"/>
      <c r="F6" s="1182"/>
      <c r="G6" s="1182"/>
      <c r="H6" s="1182"/>
      <c r="I6" s="1182"/>
      <c r="J6" s="1182"/>
      <c r="K6" s="1182"/>
      <c r="L6" s="1182"/>
      <c r="M6" s="1182"/>
      <c r="N6" s="1182"/>
      <c r="O6" s="390"/>
    </row>
    <row r="7" spans="1:17" s="7" customFormat="1" ht="24.75" customHeight="1" x14ac:dyDescent="0.2">
      <c r="A7" s="365"/>
      <c r="B7" s="1182"/>
      <c r="C7" s="1182"/>
      <c r="D7" s="1182"/>
      <c r="E7" s="1182"/>
      <c r="F7" s="1182"/>
      <c r="G7" s="1182"/>
      <c r="H7" s="1182"/>
      <c r="I7" s="1182"/>
      <c r="J7" s="1182"/>
      <c r="K7" s="1182"/>
      <c r="L7" s="1182"/>
      <c r="M7" s="1182"/>
      <c r="N7" s="1182"/>
      <c r="O7" s="390"/>
    </row>
    <row r="8" spans="1:17" s="7" customFormat="1" ht="15.75" customHeight="1" x14ac:dyDescent="0.2">
      <c r="A8" s="365"/>
      <c r="B8" s="1183" t="s">
        <v>495</v>
      </c>
      <c r="C8" s="1183"/>
      <c r="D8" s="1183"/>
      <c r="E8" s="1183"/>
      <c r="F8" s="1183"/>
      <c r="G8" s="1183"/>
      <c r="H8" s="1183"/>
      <c r="I8" s="1183"/>
      <c r="J8" s="1183"/>
      <c r="K8" s="1183"/>
      <c r="L8" s="1183"/>
      <c r="M8" s="1183"/>
      <c r="N8" s="1183"/>
    </row>
    <row r="9" spans="1:17" s="362" customFormat="1" ht="6" customHeight="1" x14ac:dyDescent="0.2">
      <c r="A9" s="366"/>
      <c r="B9" s="366"/>
      <c r="C9" s="366"/>
      <c r="D9" s="366"/>
      <c r="E9" s="366"/>
      <c r="F9" s="366"/>
      <c r="G9" s="366"/>
      <c r="H9" s="366"/>
      <c r="I9" s="366"/>
      <c r="J9" s="366"/>
      <c r="K9" s="366"/>
      <c r="L9" s="366"/>
    </row>
    <row r="10" spans="1:17" s="357" customFormat="1" x14ac:dyDescent="0.2"/>
    <row r="11" spans="1:17" s="391" customFormat="1" x14ac:dyDescent="0.2">
      <c r="C11" s="1184" t="s">
        <v>35</v>
      </c>
      <c r="D11" s="1184"/>
      <c r="E11" s="1184"/>
      <c r="L11" s="391">
        <v>1</v>
      </c>
      <c r="M11" s="391">
        <v>3</v>
      </c>
      <c r="N11" s="391">
        <v>4</v>
      </c>
      <c r="O11" s="391">
        <v>5</v>
      </c>
      <c r="P11" s="391">
        <v>6</v>
      </c>
    </row>
    <row r="12" spans="1:17" s="391" customFormat="1" ht="15" x14ac:dyDescent="0.25">
      <c r="C12" s="391" t="s">
        <v>219</v>
      </c>
      <c r="D12" s="391" t="s">
        <v>103</v>
      </c>
      <c r="E12" s="391" t="s">
        <v>104</v>
      </c>
      <c r="F12" s="391" t="s">
        <v>105</v>
      </c>
      <c r="G12" s="391" t="s">
        <v>106</v>
      </c>
      <c r="I12" s="392"/>
      <c r="J12" s="392"/>
      <c r="K12" s="392" t="s">
        <v>107</v>
      </c>
      <c r="L12" s="391" t="s">
        <v>108</v>
      </c>
      <c r="M12" s="391" t="s">
        <v>109</v>
      </c>
      <c r="N12" s="391" t="s">
        <v>110</v>
      </c>
      <c r="O12" s="391" t="s">
        <v>111</v>
      </c>
      <c r="P12" s="391" t="s">
        <v>112</v>
      </c>
      <c r="Q12" s="391" t="s">
        <v>113</v>
      </c>
    </row>
    <row r="13" spans="1:17" s="391" customFormat="1" ht="15" x14ac:dyDescent="0.25">
      <c r="B13" s="391" t="s">
        <v>11</v>
      </c>
      <c r="C13" s="393">
        <v>83287</v>
      </c>
      <c r="D13" s="393">
        <v>76601</v>
      </c>
      <c r="E13" s="393">
        <v>6686</v>
      </c>
      <c r="F13" s="394">
        <v>0.91972336619160255</v>
      </c>
      <c r="G13" s="394">
        <v>8.0276633808397474E-2</v>
      </c>
      <c r="I13" s="392">
        <v>13</v>
      </c>
      <c r="J13" s="392">
        <v>1</v>
      </c>
      <c r="K13" s="392">
        <v>8</v>
      </c>
      <c r="L13" s="391" t="s">
        <v>7</v>
      </c>
      <c r="M13" s="393">
        <v>33307</v>
      </c>
      <c r="N13" s="393">
        <v>44</v>
      </c>
      <c r="O13" s="394">
        <v>0.99868069922940839</v>
      </c>
      <c r="P13" s="394">
        <v>1.3193007705915864E-3</v>
      </c>
      <c r="Q13" s="394">
        <v>0.93168954132511439</v>
      </c>
    </row>
    <row r="14" spans="1:17" s="391" customFormat="1" ht="15" x14ac:dyDescent="0.25">
      <c r="B14" s="391" t="s">
        <v>10</v>
      </c>
      <c r="C14" s="393">
        <v>12032</v>
      </c>
      <c r="D14" s="393">
        <v>11710</v>
      </c>
      <c r="E14" s="393">
        <v>322</v>
      </c>
      <c r="F14" s="394">
        <v>0.97323803191489366</v>
      </c>
      <c r="G14" s="394">
        <v>2.6761968085106384E-2</v>
      </c>
      <c r="I14" s="392">
        <v>4</v>
      </c>
      <c r="J14" s="392">
        <v>2</v>
      </c>
      <c r="K14" s="392">
        <v>13</v>
      </c>
      <c r="L14" s="391" t="s">
        <v>38</v>
      </c>
      <c r="M14" s="393">
        <v>23572</v>
      </c>
      <c r="N14" s="393">
        <v>340</v>
      </c>
      <c r="O14" s="394">
        <v>0.98578119772499162</v>
      </c>
      <c r="P14" s="394">
        <v>1.4218802275008364E-2</v>
      </c>
      <c r="Q14" s="394">
        <v>0.93168954132511439</v>
      </c>
    </row>
    <row r="15" spans="1:17" s="391" customFormat="1" ht="15" x14ac:dyDescent="0.25">
      <c r="B15" s="391" t="s">
        <v>40</v>
      </c>
      <c r="C15" s="393">
        <v>7746</v>
      </c>
      <c r="D15" s="393">
        <v>7170</v>
      </c>
      <c r="E15" s="393">
        <v>576</v>
      </c>
      <c r="F15" s="394">
        <v>0.9256390395042603</v>
      </c>
      <c r="G15" s="394">
        <v>7.4360960495739731E-2</v>
      </c>
      <c r="I15" s="392">
        <v>11</v>
      </c>
      <c r="J15" s="392">
        <v>3</v>
      </c>
      <c r="K15" s="392">
        <v>14</v>
      </c>
      <c r="L15" s="391" t="s">
        <v>45</v>
      </c>
      <c r="M15" s="393">
        <v>56892</v>
      </c>
      <c r="N15" s="393">
        <v>1478</v>
      </c>
      <c r="O15" s="394">
        <v>0.97467877334247044</v>
      </c>
      <c r="P15" s="394">
        <v>2.5321226657529554E-2</v>
      </c>
      <c r="Q15" s="394">
        <v>0.93168954132511439</v>
      </c>
    </row>
    <row r="16" spans="1:17" s="391" customFormat="1" ht="15" x14ac:dyDescent="0.25">
      <c r="B16" s="391" t="s">
        <v>41</v>
      </c>
      <c r="C16" s="393">
        <v>7647</v>
      </c>
      <c r="D16" s="393">
        <v>6979</v>
      </c>
      <c r="E16" s="393">
        <v>668</v>
      </c>
      <c r="F16" s="394">
        <v>0.91264548188832217</v>
      </c>
      <c r="G16" s="394">
        <v>8.7354518111677784E-2</v>
      </c>
      <c r="I16" s="392">
        <v>14</v>
      </c>
      <c r="J16" s="392">
        <v>4</v>
      </c>
      <c r="K16" s="392">
        <v>2</v>
      </c>
      <c r="L16" s="391" t="s">
        <v>10</v>
      </c>
      <c r="M16" s="393">
        <v>11710</v>
      </c>
      <c r="N16" s="393">
        <v>322</v>
      </c>
      <c r="O16" s="394">
        <v>0.97323803191489366</v>
      </c>
      <c r="P16" s="394">
        <v>2.6761968085106384E-2</v>
      </c>
      <c r="Q16" s="394">
        <v>0.93168954132511439</v>
      </c>
    </row>
    <row r="17" spans="2:17" s="391" customFormat="1" ht="15" x14ac:dyDescent="0.25">
      <c r="B17" s="391" t="s">
        <v>9</v>
      </c>
      <c r="C17" s="393">
        <v>14115</v>
      </c>
      <c r="D17" s="393">
        <v>11804</v>
      </c>
      <c r="E17" s="393">
        <v>2311</v>
      </c>
      <c r="F17" s="394">
        <v>0.83627346794190582</v>
      </c>
      <c r="G17" s="394">
        <v>0.16372653205809423</v>
      </c>
      <c r="I17" s="392">
        <v>20</v>
      </c>
      <c r="J17" s="392">
        <v>5</v>
      </c>
      <c r="K17" s="392">
        <v>7</v>
      </c>
      <c r="L17" s="391" t="s">
        <v>43</v>
      </c>
      <c r="M17" s="393">
        <v>20824</v>
      </c>
      <c r="N17" s="393">
        <v>639</v>
      </c>
      <c r="O17" s="394">
        <v>0.97022783394679213</v>
      </c>
      <c r="P17" s="394">
        <v>2.9772166053207847E-2</v>
      </c>
      <c r="Q17" s="394">
        <v>0.93168954132511439</v>
      </c>
    </row>
    <row r="18" spans="2:17" s="391" customFormat="1" ht="15" x14ac:dyDescent="0.25">
      <c r="B18" s="391" t="s">
        <v>8</v>
      </c>
      <c r="C18" s="393">
        <v>6108</v>
      </c>
      <c r="D18" s="393">
        <v>5914</v>
      </c>
      <c r="E18" s="393">
        <v>194</v>
      </c>
      <c r="F18" s="394">
        <v>0.96823837590045847</v>
      </c>
      <c r="G18" s="394">
        <v>3.1761624099541585E-2</v>
      </c>
      <c r="I18" s="392">
        <v>7</v>
      </c>
      <c r="J18" s="392">
        <v>6</v>
      </c>
      <c r="K18" s="392">
        <v>17</v>
      </c>
      <c r="L18" s="391" t="s">
        <v>47</v>
      </c>
      <c r="M18" s="393">
        <v>3492</v>
      </c>
      <c r="N18" s="393">
        <v>110</v>
      </c>
      <c r="O18" s="394">
        <v>0.96946141032759581</v>
      </c>
      <c r="P18" s="394">
        <v>3.0538589672404221E-2</v>
      </c>
      <c r="Q18" s="394">
        <v>0.93168954132511439</v>
      </c>
    </row>
    <row r="19" spans="2:17" s="391" customFormat="1" ht="15" x14ac:dyDescent="0.25">
      <c r="B19" s="391" t="s">
        <v>43</v>
      </c>
      <c r="C19" s="393">
        <v>21463</v>
      </c>
      <c r="D19" s="393">
        <v>20824</v>
      </c>
      <c r="E19" s="393">
        <v>639</v>
      </c>
      <c r="F19" s="394">
        <v>0.97022783394679213</v>
      </c>
      <c r="G19" s="394">
        <v>2.9772166053207847E-2</v>
      </c>
      <c r="I19" s="392">
        <v>5</v>
      </c>
      <c r="J19" s="392">
        <v>7</v>
      </c>
      <c r="K19" s="392">
        <v>6</v>
      </c>
      <c r="L19" s="391" t="s">
        <v>8</v>
      </c>
      <c r="M19" s="393">
        <v>5914</v>
      </c>
      <c r="N19" s="393">
        <v>194</v>
      </c>
      <c r="O19" s="394">
        <v>0.96823837590045847</v>
      </c>
      <c r="P19" s="394">
        <v>3.1761624099541585E-2</v>
      </c>
      <c r="Q19" s="394">
        <v>0.93168954132511439</v>
      </c>
    </row>
    <row r="20" spans="2:17" s="391" customFormat="1" ht="15" x14ac:dyDescent="0.25">
      <c r="B20" s="391" t="s">
        <v>7</v>
      </c>
      <c r="C20" s="393">
        <v>33351</v>
      </c>
      <c r="D20" s="393">
        <v>33307</v>
      </c>
      <c r="E20" s="393">
        <v>44</v>
      </c>
      <c r="F20" s="394">
        <v>0.99868069922940839</v>
      </c>
      <c r="G20" s="394">
        <v>1.3193007705915864E-3</v>
      </c>
      <c r="I20" s="392">
        <v>1</v>
      </c>
      <c r="J20" s="392">
        <v>8</v>
      </c>
      <c r="K20" s="392">
        <v>10</v>
      </c>
      <c r="L20" s="391" t="s">
        <v>42</v>
      </c>
      <c r="M20" s="393">
        <v>392</v>
      </c>
      <c r="N20" s="393">
        <v>21</v>
      </c>
      <c r="O20" s="394">
        <v>0.94915254237288138</v>
      </c>
      <c r="P20" s="394">
        <v>5.0847457627118647E-2</v>
      </c>
      <c r="Q20" s="394">
        <v>0.93168954132511439</v>
      </c>
    </row>
    <row r="21" spans="2:17" s="391" customFormat="1" ht="15" x14ac:dyDescent="0.25">
      <c r="B21" s="391" t="s">
        <v>44</v>
      </c>
      <c r="C21" s="393">
        <v>50612</v>
      </c>
      <c r="D21" s="393">
        <v>43476</v>
      </c>
      <c r="E21" s="393">
        <v>7136</v>
      </c>
      <c r="F21" s="394">
        <v>0.85900576938275508</v>
      </c>
      <c r="G21" s="394">
        <v>0.14099423061724492</v>
      </c>
      <c r="I21" s="392">
        <v>19</v>
      </c>
      <c r="J21" s="392">
        <v>9</v>
      </c>
      <c r="K21" s="392">
        <v>11</v>
      </c>
      <c r="L21" s="391" t="s">
        <v>6</v>
      </c>
      <c r="M21" s="393">
        <v>40261</v>
      </c>
      <c r="N21" s="393">
        <v>2317</v>
      </c>
      <c r="O21" s="394">
        <v>0.94558222556249705</v>
      </c>
      <c r="P21" s="394">
        <v>5.4417774437502939E-2</v>
      </c>
      <c r="Q21" s="394">
        <v>0.93168954132511439</v>
      </c>
    </row>
    <row r="22" spans="2:17" s="391" customFormat="1" ht="15" x14ac:dyDescent="0.25">
      <c r="B22" s="391" t="s">
        <v>42</v>
      </c>
      <c r="C22" s="393">
        <v>413</v>
      </c>
      <c r="D22" s="393">
        <v>392</v>
      </c>
      <c r="E22" s="393">
        <v>21</v>
      </c>
      <c r="F22" s="394">
        <v>0.94915254237288138</v>
      </c>
      <c r="G22" s="394">
        <v>5.0847457627118647E-2</v>
      </c>
      <c r="I22" s="392">
        <v>8</v>
      </c>
      <c r="J22" s="392">
        <v>10</v>
      </c>
      <c r="K22" s="392">
        <v>20</v>
      </c>
      <c r="L22" s="391" t="s">
        <v>114</v>
      </c>
      <c r="M22" s="393">
        <v>386326</v>
      </c>
      <c r="N22" s="393">
        <v>28325</v>
      </c>
      <c r="O22" s="394">
        <v>0.93168954132511439</v>
      </c>
      <c r="P22" s="394">
        <v>6.8310458674885624E-2</v>
      </c>
      <c r="Q22" s="394">
        <v>0.93168954132511439</v>
      </c>
    </row>
    <row r="23" spans="2:17" s="391" customFormat="1" ht="15" x14ac:dyDescent="0.25">
      <c r="B23" s="391" t="s">
        <v>6</v>
      </c>
      <c r="C23" s="393">
        <v>42578</v>
      </c>
      <c r="D23" s="393">
        <v>40261</v>
      </c>
      <c r="E23" s="393">
        <v>2317</v>
      </c>
      <c r="F23" s="394">
        <v>0.94558222556249705</v>
      </c>
      <c r="G23" s="394">
        <v>5.4417774437502939E-2</v>
      </c>
      <c r="I23" s="392">
        <v>9</v>
      </c>
      <c r="J23" s="392">
        <v>11</v>
      </c>
      <c r="K23" s="392">
        <v>3</v>
      </c>
      <c r="L23" s="391" t="s">
        <v>40</v>
      </c>
      <c r="M23" s="393">
        <v>7170</v>
      </c>
      <c r="N23" s="393">
        <v>576</v>
      </c>
      <c r="O23" s="394">
        <v>0.9256390395042603</v>
      </c>
      <c r="P23" s="394">
        <v>7.4360960495739731E-2</v>
      </c>
      <c r="Q23" s="394">
        <v>0.93168954132511439</v>
      </c>
    </row>
    <row r="24" spans="2:17" s="391" customFormat="1" ht="15" x14ac:dyDescent="0.25">
      <c r="B24" s="391" t="s">
        <v>5</v>
      </c>
      <c r="C24" s="393">
        <v>12605</v>
      </c>
      <c r="D24" s="393">
        <v>11450</v>
      </c>
      <c r="E24" s="393">
        <v>1155</v>
      </c>
      <c r="F24" s="394">
        <v>0.90836969456564853</v>
      </c>
      <c r="G24" s="394">
        <v>9.1630305434351453E-2</v>
      </c>
      <c r="I24" s="392">
        <v>15</v>
      </c>
      <c r="J24" s="392">
        <v>12</v>
      </c>
      <c r="K24" s="392">
        <v>15</v>
      </c>
      <c r="L24" s="391" t="s">
        <v>50</v>
      </c>
      <c r="M24" s="393">
        <v>693</v>
      </c>
      <c r="N24" s="393">
        <v>58</v>
      </c>
      <c r="O24" s="394">
        <v>0.92276964047936083</v>
      </c>
      <c r="P24" s="394">
        <v>7.7230359520639141E-2</v>
      </c>
      <c r="Q24" s="394">
        <v>0.93168954132511439</v>
      </c>
    </row>
    <row r="25" spans="2:17" s="391" customFormat="1" ht="15" x14ac:dyDescent="0.25">
      <c r="B25" s="391" t="s">
        <v>38</v>
      </c>
      <c r="C25" s="393">
        <v>23912</v>
      </c>
      <c r="D25" s="393">
        <v>23572</v>
      </c>
      <c r="E25" s="393">
        <v>340</v>
      </c>
      <c r="F25" s="394">
        <v>0.98578119772499162</v>
      </c>
      <c r="G25" s="394">
        <v>1.4218802275008364E-2</v>
      </c>
      <c r="I25" s="392">
        <v>2</v>
      </c>
      <c r="J25" s="392">
        <v>13</v>
      </c>
      <c r="K25" s="392">
        <v>1</v>
      </c>
      <c r="L25" s="391" t="s">
        <v>11</v>
      </c>
      <c r="M25" s="393">
        <v>76601</v>
      </c>
      <c r="N25" s="393">
        <v>6686</v>
      </c>
      <c r="O25" s="394">
        <v>0.91972336619160255</v>
      </c>
      <c r="P25" s="394">
        <v>8.0276633808397474E-2</v>
      </c>
      <c r="Q25" s="394">
        <v>0.93168954132511439</v>
      </c>
    </row>
    <row r="26" spans="2:17" s="391" customFormat="1" ht="15" x14ac:dyDescent="0.25">
      <c r="B26" s="391" t="s">
        <v>45</v>
      </c>
      <c r="C26" s="393">
        <v>58370</v>
      </c>
      <c r="D26" s="393">
        <v>56892</v>
      </c>
      <c r="E26" s="393">
        <v>1478</v>
      </c>
      <c r="F26" s="394">
        <v>0.97467877334247044</v>
      </c>
      <c r="G26" s="394">
        <v>2.5321226657529554E-2</v>
      </c>
      <c r="I26" s="392">
        <v>3</v>
      </c>
      <c r="J26" s="392">
        <v>14</v>
      </c>
      <c r="K26" s="392">
        <v>4</v>
      </c>
      <c r="L26" s="391" t="s">
        <v>41</v>
      </c>
      <c r="M26" s="393">
        <v>6979</v>
      </c>
      <c r="N26" s="393">
        <v>668</v>
      </c>
      <c r="O26" s="394">
        <v>0.91264548188832217</v>
      </c>
      <c r="P26" s="394">
        <v>8.7354518111677784E-2</v>
      </c>
      <c r="Q26" s="394">
        <v>0.93168954132511439</v>
      </c>
    </row>
    <row r="27" spans="2:17" s="391" customFormat="1" ht="15" x14ac:dyDescent="0.25">
      <c r="B27" s="391" t="s">
        <v>50</v>
      </c>
      <c r="C27" s="393">
        <v>751</v>
      </c>
      <c r="D27" s="393">
        <v>693</v>
      </c>
      <c r="E27" s="393">
        <v>58</v>
      </c>
      <c r="F27" s="394">
        <v>0.92276964047936083</v>
      </c>
      <c r="G27" s="394">
        <v>7.7230359520639141E-2</v>
      </c>
      <c r="I27" s="392">
        <v>12</v>
      </c>
      <c r="J27" s="392">
        <v>15</v>
      </c>
      <c r="K27" s="392">
        <v>12</v>
      </c>
      <c r="L27" s="391" t="s">
        <v>5</v>
      </c>
      <c r="M27" s="393">
        <v>11450</v>
      </c>
      <c r="N27" s="393">
        <v>1155</v>
      </c>
      <c r="O27" s="394">
        <v>0.90836969456564853</v>
      </c>
      <c r="P27" s="394">
        <v>9.1630305434351453E-2</v>
      </c>
      <c r="Q27" s="394">
        <v>0.93168954132511439</v>
      </c>
    </row>
    <row r="28" spans="2:17" s="391" customFormat="1" ht="15" x14ac:dyDescent="0.25">
      <c r="B28" s="391" t="s">
        <v>46</v>
      </c>
      <c r="C28" s="393">
        <v>14193</v>
      </c>
      <c r="D28" s="393">
        <v>12618</v>
      </c>
      <c r="E28" s="393">
        <v>1575</v>
      </c>
      <c r="F28" s="394">
        <v>0.88902980342422322</v>
      </c>
      <c r="G28" s="394">
        <v>0.11097019657577679</v>
      </c>
      <c r="I28" s="392">
        <v>17</v>
      </c>
      <c r="J28" s="392">
        <v>16</v>
      </c>
      <c r="K28" s="392">
        <v>19</v>
      </c>
      <c r="L28" s="391" t="s">
        <v>49</v>
      </c>
      <c r="M28" s="393">
        <v>2380</v>
      </c>
      <c r="N28" s="393">
        <v>276</v>
      </c>
      <c r="O28" s="394">
        <v>0.89608433734939763</v>
      </c>
      <c r="P28" s="394">
        <v>0.10391566265060241</v>
      </c>
      <c r="Q28" s="394">
        <v>0.93168954132511439</v>
      </c>
    </row>
    <row r="29" spans="2:17" s="391" customFormat="1" ht="15" x14ac:dyDescent="0.25">
      <c r="B29" s="391" t="s">
        <v>47</v>
      </c>
      <c r="C29" s="393">
        <v>3602</v>
      </c>
      <c r="D29" s="393">
        <v>3492</v>
      </c>
      <c r="E29" s="393">
        <v>110</v>
      </c>
      <c r="F29" s="394">
        <v>0.96946141032759581</v>
      </c>
      <c r="G29" s="394">
        <v>3.0538589672404221E-2</v>
      </c>
      <c r="I29" s="392">
        <v>6</v>
      </c>
      <c r="J29" s="392">
        <v>17</v>
      </c>
      <c r="K29" s="392">
        <v>16</v>
      </c>
      <c r="L29" s="391" t="s">
        <v>46</v>
      </c>
      <c r="M29" s="393">
        <v>12618</v>
      </c>
      <c r="N29" s="393">
        <v>1575</v>
      </c>
      <c r="O29" s="394">
        <v>0.88902980342422322</v>
      </c>
      <c r="P29" s="394">
        <v>0.11097019657577679</v>
      </c>
      <c r="Q29" s="394">
        <v>0.93168954132511439</v>
      </c>
    </row>
    <row r="30" spans="2:17" s="391" customFormat="1" ht="15" x14ac:dyDescent="0.25">
      <c r="B30" s="391" t="s">
        <v>48</v>
      </c>
      <c r="C30" s="393">
        <v>19210</v>
      </c>
      <c r="D30" s="393">
        <v>16791</v>
      </c>
      <c r="E30" s="393">
        <v>2419</v>
      </c>
      <c r="F30" s="394">
        <v>0.87407600208224878</v>
      </c>
      <c r="G30" s="394">
        <v>0.12592399791775116</v>
      </c>
      <c r="I30" s="392">
        <v>18</v>
      </c>
      <c r="J30" s="392">
        <v>18</v>
      </c>
      <c r="K30" s="392">
        <v>18</v>
      </c>
      <c r="L30" s="391" t="s">
        <v>48</v>
      </c>
      <c r="M30" s="393">
        <v>16791</v>
      </c>
      <c r="N30" s="393">
        <v>2419</v>
      </c>
      <c r="O30" s="394">
        <v>0.87407600208224878</v>
      </c>
      <c r="P30" s="394">
        <v>0.12592399791775116</v>
      </c>
      <c r="Q30" s="394">
        <v>0.93168954132511439</v>
      </c>
    </row>
    <row r="31" spans="2:17" s="391" customFormat="1" ht="15" x14ac:dyDescent="0.25">
      <c r="B31" s="391" t="s">
        <v>49</v>
      </c>
      <c r="C31" s="393">
        <v>2656</v>
      </c>
      <c r="D31" s="393">
        <v>2380</v>
      </c>
      <c r="E31" s="393">
        <v>276</v>
      </c>
      <c r="F31" s="394">
        <v>0.89608433734939763</v>
      </c>
      <c r="G31" s="394">
        <v>0.10391566265060241</v>
      </c>
      <c r="I31" s="392">
        <v>16</v>
      </c>
      <c r="J31" s="392">
        <v>19</v>
      </c>
      <c r="K31" s="392">
        <v>9</v>
      </c>
      <c r="L31" s="391" t="s">
        <v>44</v>
      </c>
      <c r="M31" s="393">
        <v>43476</v>
      </c>
      <c r="N31" s="393">
        <v>7136</v>
      </c>
      <c r="O31" s="394">
        <v>0.85900576938275508</v>
      </c>
      <c r="P31" s="394">
        <v>0.14099423061724492</v>
      </c>
      <c r="Q31" s="394">
        <v>0.93168954132511439</v>
      </c>
    </row>
    <row r="32" spans="2:17" s="391" customFormat="1" ht="15" x14ac:dyDescent="0.25">
      <c r="B32" s="395" t="s">
        <v>114</v>
      </c>
      <c r="C32" s="396">
        <v>414651</v>
      </c>
      <c r="D32" s="396">
        <v>386326</v>
      </c>
      <c r="E32" s="396">
        <v>28325</v>
      </c>
      <c r="F32" s="397">
        <v>0.93168954132511439</v>
      </c>
      <c r="G32" s="397">
        <v>6.8310458674885624E-2</v>
      </c>
      <c r="I32" s="392">
        <v>10</v>
      </c>
      <c r="J32" s="392">
        <v>20</v>
      </c>
      <c r="K32" s="392">
        <v>5</v>
      </c>
      <c r="L32" s="391" t="s">
        <v>9</v>
      </c>
      <c r="M32" s="393">
        <v>11804</v>
      </c>
      <c r="N32" s="393">
        <v>2311</v>
      </c>
      <c r="O32" s="394">
        <v>0.83627346794190582</v>
      </c>
      <c r="P32" s="394">
        <v>0.16372653205809423</v>
      </c>
      <c r="Q32" s="394">
        <v>0.93168954132511439</v>
      </c>
    </row>
    <row r="33" spans="9:16" s="357" customFormat="1" ht="15" x14ac:dyDescent="0.25">
      <c r="I33" s="428"/>
      <c r="J33" s="428"/>
      <c r="K33" s="428"/>
      <c r="M33" s="429"/>
      <c r="N33" s="429"/>
      <c r="O33" s="430"/>
      <c r="P33" s="430"/>
    </row>
    <row r="34" spans="9:16" s="357"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82" t="s">
        <v>480</v>
      </c>
      <c r="C6" s="1182"/>
      <c r="D6" s="1182"/>
      <c r="E6" s="1182"/>
      <c r="F6" s="1182"/>
      <c r="G6" s="1182"/>
      <c r="H6" s="1182"/>
      <c r="I6" s="1182"/>
      <c r="J6" s="1182"/>
      <c r="K6" s="1182"/>
      <c r="L6" s="1182"/>
      <c r="M6" s="1182"/>
      <c r="N6" s="1182"/>
      <c r="O6" s="390"/>
    </row>
    <row r="7" spans="1:17" s="7" customFormat="1" ht="24.75" customHeight="1" x14ac:dyDescent="0.2">
      <c r="A7" s="365"/>
      <c r="B7" s="1182"/>
      <c r="C7" s="1182"/>
      <c r="D7" s="1182"/>
      <c r="E7" s="1182"/>
      <c r="F7" s="1182"/>
      <c r="G7" s="1182"/>
      <c r="H7" s="1182"/>
      <c r="I7" s="1182"/>
      <c r="J7" s="1182"/>
      <c r="K7" s="1182"/>
      <c r="L7" s="1182"/>
      <c r="M7" s="1182"/>
      <c r="N7" s="1182"/>
      <c r="O7" s="390"/>
    </row>
    <row r="8" spans="1:17" s="7" customFormat="1" ht="15.75" customHeight="1" x14ac:dyDescent="0.2">
      <c r="A8" s="365"/>
      <c r="B8" s="1183" t="s">
        <v>495</v>
      </c>
      <c r="C8" s="1183"/>
      <c r="D8" s="1183"/>
      <c r="E8" s="1183"/>
      <c r="F8" s="1183"/>
      <c r="G8" s="1183"/>
      <c r="H8" s="1183"/>
      <c r="I8" s="1183"/>
      <c r="J8" s="1183"/>
      <c r="K8" s="1183"/>
      <c r="L8" s="1183"/>
      <c r="M8" s="1183"/>
      <c r="N8" s="1183"/>
    </row>
    <row r="9" spans="1:17" s="362" customFormat="1" ht="6" customHeight="1" x14ac:dyDescent="0.2">
      <c r="A9" s="366"/>
      <c r="B9" s="366"/>
      <c r="C9" s="366"/>
      <c r="D9" s="366"/>
      <c r="E9" s="366"/>
      <c r="F9" s="366"/>
      <c r="G9" s="366"/>
      <c r="H9" s="366"/>
      <c r="I9" s="366"/>
      <c r="J9" s="366"/>
      <c r="K9" s="366"/>
      <c r="L9" s="366"/>
    </row>
    <row r="10" spans="1:17" s="391" customFormat="1" x14ac:dyDescent="0.2"/>
    <row r="11" spans="1:17" s="391" customFormat="1" x14ac:dyDescent="0.2">
      <c r="C11" s="1184" t="s">
        <v>36</v>
      </c>
      <c r="D11" s="1184"/>
      <c r="E11" s="1184"/>
      <c r="L11" s="391">
        <v>1</v>
      </c>
      <c r="M11" s="391">
        <v>3</v>
      </c>
      <c r="N11" s="391">
        <v>4</v>
      </c>
      <c r="O11" s="391">
        <v>5</v>
      </c>
      <c r="P11" s="391">
        <v>6</v>
      </c>
    </row>
    <row r="12" spans="1:17" s="391" customFormat="1" ht="15" x14ac:dyDescent="0.25">
      <c r="C12" s="391" t="s">
        <v>219</v>
      </c>
      <c r="D12" s="391" t="s">
        <v>103</v>
      </c>
      <c r="E12" s="391" t="s">
        <v>104</v>
      </c>
      <c r="F12" s="391" t="s">
        <v>105</v>
      </c>
      <c r="G12" s="391" t="s">
        <v>106</v>
      </c>
      <c r="I12" s="392"/>
      <c r="J12" s="392"/>
      <c r="K12" s="392" t="s">
        <v>107</v>
      </c>
      <c r="L12" s="391" t="s">
        <v>108</v>
      </c>
      <c r="M12" s="391" t="s">
        <v>109</v>
      </c>
      <c r="N12" s="391" t="s">
        <v>110</v>
      </c>
      <c r="O12" s="391" t="s">
        <v>111</v>
      </c>
      <c r="P12" s="391" t="s">
        <v>112</v>
      </c>
      <c r="Q12" s="391" t="s">
        <v>113</v>
      </c>
    </row>
    <row r="13" spans="1:17" s="391" customFormat="1" ht="15" x14ac:dyDescent="0.25">
      <c r="B13" s="391" t="s">
        <v>11</v>
      </c>
      <c r="C13" s="393">
        <v>137982</v>
      </c>
      <c r="D13" s="393">
        <v>125179</v>
      </c>
      <c r="E13" s="393">
        <v>12803</v>
      </c>
      <c r="F13" s="394">
        <v>0.90721253496832921</v>
      </c>
      <c r="G13" s="394">
        <v>9.2787465031670804E-2</v>
      </c>
      <c r="I13" s="392">
        <v>12</v>
      </c>
      <c r="J13" s="392">
        <v>1</v>
      </c>
      <c r="K13" s="392">
        <v>8</v>
      </c>
      <c r="L13" s="391" t="s">
        <v>7</v>
      </c>
      <c r="M13" s="393">
        <v>37769</v>
      </c>
      <c r="N13" s="393">
        <v>70</v>
      </c>
      <c r="O13" s="394">
        <v>0.99815005681968338</v>
      </c>
      <c r="P13" s="394">
        <v>1.8499431803166045E-3</v>
      </c>
      <c r="Q13" s="394">
        <v>0.9062875143368313</v>
      </c>
    </row>
    <row r="14" spans="1:17" s="391" customFormat="1" ht="15" x14ac:dyDescent="0.25">
      <c r="B14" s="391" t="s">
        <v>10</v>
      </c>
      <c r="C14" s="393">
        <v>14413</v>
      </c>
      <c r="D14" s="393">
        <v>13939</v>
      </c>
      <c r="E14" s="393">
        <v>474</v>
      </c>
      <c r="F14" s="394">
        <v>0.96711302296537849</v>
      </c>
      <c r="G14" s="394">
        <v>3.2886977034621526E-2</v>
      </c>
      <c r="I14" s="392">
        <v>4</v>
      </c>
      <c r="J14" s="392">
        <v>2</v>
      </c>
      <c r="K14" s="392">
        <v>13</v>
      </c>
      <c r="L14" s="391" t="s">
        <v>38</v>
      </c>
      <c r="M14" s="393">
        <v>23949</v>
      </c>
      <c r="N14" s="393">
        <v>579</v>
      </c>
      <c r="O14" s="394">
        <v>0.97639432485322897</v>
      </c>
      <c r="P14" s="394">
        <v>2.3605675146771036E-2</v>
      </c>
      <c r="Q14" s="394">
        <v>0.9062875143368313</v>
      </c>
    </row>
    <row r="15" spans="1:17" s="391" customFormat="1" ht="15" x14ac:dyDescent="0.25">
      <c r="B15" s="391" t="s">
        <v>40</v>
      </c>
      <c r="C15" s="393">
        <v>10672</v>
      </c>
      <c r="D15" s="393">
        <v>9824</v>
      </c>
      <c r="E15" s="393">
        <v>848</v>
      </c>
      <c r="F15" s="394">
        <v>0.92053973013493251</v>
      </c>
      <c r="G15" s="394">
        <v>7.9460269865067462E-2</v>
      </c>
      <c r="I15" s="392">
        <v>10</v>
      </c>
      <c r="J15" s="392">
        <v>3</v>
      </c>
      <c r="K15" s="392">
        <v>17</v>
      </c>
      <c r="L15" s="391" t="s">
        <v>47</v>
      </c>
      <c r="M15" s="393">
        <v>5758</v>
      </c>
      <c r="N15" s="393">
        <v>181</v>
      </c>
      <c r="O15" s="394">
        <v>0.96952348880282879</v>
      </c>
      <c r="P15" s="394">
        <v>3.0476511197171242E-2</v>
      </c>
      <c r="Q15" s="394">
        <v>0.9062875143368313</v>
      </c>
    </row>
    <row r="16" spans="1:17" s="391" customFormat="1" ht="15" x14ac:dyDescent="0.25">
      <c r="B16" s="391" t="s">
        <v>41</v>
      </c>
      <c r="C16" s="393">
        <v>9949</v>
      </c>
      <c r="D16" s="393">
        <v>8931</v>
      </c>
      <c r="E16" s="393">
        <v>1018</v>
      </c>
      <c r="F16" s="394">
        <v>0.89767815860890543</v>
      </c>
      <c r="G16" s="394">
        <v>0.10232184139109458</v>
      </c>
      <c r="I16" s="392">
        <v>14</v>
      </c>
      <c r="J16" s="392">
        <v>4</v>
      </c>
      <c r="K16" s="392">
        <v>2</v>
      </c>
      <c r="L16" s="391" t="s">
        <v>10</v>
      </c>
      <c r="M16" s="393">
        <v>13939</v>
      </c>
      <c r="N16" s="393">
        <v>474</v>
      </c>
      <c r="O16" s="394">
        <v>0.96711302296537849</v>
      </c>
      <c r="P16" s="394">
        <v>3.2886977034621526E-2</v>
      </c>
      <c r="Q16" s="394">
        <v>0.9062875143368313</v>
      </c>
    </row>
    <row r="17" spans="2:17" s="391" customFormat="1" ht="15" x14ac:dyDescent="0.25">
      <c r="B17" s="391" t="s">
        <v>9</v>
      </c>
      <c r="C17" s="393">
        <v>14412</v>
      </c>
      <c r="D17" s="393">
        <v>12180</v>
      </c>
      <c r="E17" s="393">
        <v>2232</v>
      </c>
      <c r="F17" s="394">
        <v>0.84512905911740221</v>
      </c>
      <c r="G17" s="394">
        <v>0.15487094088259784</v>
      </c>
      <c r="I17" s="392">
        <v>19</v>
      </c>
      <c r="J17" s="392">
        <v>5</v>
      </c>
      <c r="K17" s="392">
        <v>7</v>
      </c>
      <c r="L17" s="391" t="s">
        <v>43</v>
      </c>
      <c r="M17" s="393">
        <v>22000</v>
      </c>
      <c r="N17" s="393">
        <v>868</v>
      </c>
      <c r="O17" s="394">
        <v>0.96204302956095855</v>
      </c>
      <c r="P17" s="394">
        <v>3.7956970439041456E-2</v>
      </c>
      <c r="Q17" s="394">
        <v>0.9062875143368313</v>
      </c>
    </row>
    <row r="18" spans="2:17" s="391" customFormat="1" ht="15" x14ac:dyDescent="0.25">
      <c r="B18" s="391" t="s">
        <v>8</v>
      </c>
      <c r="C18" s="393">
        <v>7847</v>
      </c>
      <c r="D18" s="393">
        <v>7532</v>
      </c>
      <c r="E18" s="393">
        <v>315</v>
      </c>
      <c r="F18" s="394">
        <v>0.95985727029438006</v>
      </c>
      <c r="G18" s="394">
        <v>4.0142729705619981E-2</v>
      </c>
      <c r="I18" s="392">
        <v>6</v>
      </c>
      <c r="J18" s="392">
        <v>6</v>
      </c>
      <c r="K18" s="392">
        <v>6</v>
      </c>
      <c r="L18" s="391" t="s">
        <v>8</v>
      </c>
      <c r="M18" s="393">
        <v>7532</v>
      </c>
      <c r="N18" s="393">
        <v>315</v>
      </c>
      <c r="O18" s="394">
        <v>0.95985727029438006</v>
      </c>
      <c r="P18" s="394">
        <v>4.0142729705619981E-2</v>
      </c>
      <c r="Q18" s="394">
        <v>0.9062875143368313</v>
      </c>
    </row>
    <row r="19" spans="2:17" s="391" customFormat="1" ht="15" x14ac:dyDescent="0.25">
      <c r="B19" s="391" t="s">
        <v>43</v>
      </c>
      <c r="C19" s="393">
        <v>22868</v>
      </c>
      <c r="D19" s="393">
        <v>22000</v>
      </c>
      <c r="E19" s="393">
        <v>868</v>
      </c>
      <c r="F19" s="394">
        <v>0.96204302956095855</v>
      </c>
      <c r="G19" s="394">
        <v>3.7956970439041456E-2</v>
      </c>
      <c r="I19" s="392">
        <v>5</v>
      </c>
      <c r="J19" s="392">
        <v>7</v>
      </c>
      <c r="K19" s="392">
        <v>10</v>
      </c>
      <c r="L19" s="391" t="s">
        <v>42</v>
      </c>
      <c r="M19" s="393">
        <v>526</v>
      </c>
      <c r="N19" s="393">
        <v>25</v>
      </c>
      <c r="O19" s="394">
        <v>0.95462794918330307</v>
      </c>
      <c r="P19" s="394">
        <v>4.5372050816696916E-2</v>
      </c>
      <c r="Q19" s="394">
        <v>0.9062875143368313</v>
      </c>
    </row>
    <row r="20" spans="2:17" s="391" customFormat="1" ht="15" x14ac:dyDescent="0.25">
      <c r="B20" s="391" t="s">
        <v>7</v>
      </c>
      <c r="C20" s="393">
        <v>37839</v>
      </c>
      <c r="D20" s="393">
        <v>37769</v>
      </c>
      <c r="E20" s="393">
        <v>70</v>
      </c>
      <c r="F20" s="394">
        <v>0.99815005681968338</v>
      </c>
      <c r="G20" s="394">
        <v>1.8499431803166045E-3</v>
      </c>
      <c r="I20" s="392">
        <v>1</v>
      </c>
      <c r="J20" s="392">
        <v>8</v>
      </c>
      <c r="K20" s="392">
        <v>14</v>
      </c>
      <c r="L20" s="391" t="s">
        <v>45</v>
      </c>
      <c r="M20" s="393">
        <v>60584</v>
      </c>
      <c r="N20" s="393">
        <v>3282</v>
      </c>
      <c r="O20" s="394">
        <v>0.94861115460495415</v>
      </c>
      <c r="P20" s="394">
        <v>5.138884539504588E-2</v>
      </c>
      <c r="Q20" s="394">
        <v>0.9062875143368313</v>
      </c>
    </row>
    <row r="21" spans="2:17" s="391" customFormat="1" ht="15" x14ac:dyDescent="0.25">
      <c r="B21" s="391" t="s">
        <v>44</v>
      </c>
      <c r="C21" s="393">
        <v>94834</v>
      </c>
      <c r="D21" s="393">
        <v>76672</v>
      </c>
      <c r="E21" s="393">
        <v>18162</v>
      </c>
      <c r="F21" s="394">
        <v>0.80848640782841596</v>
      </c>
      <c r="G21" s="394">
        <v>0.19151359217158404</v>
      </c>
      <c r="I21" s="392">
        <v>20</v>
      </c>
      <c r="J21" s="392">
        <v>9</v>
      </c>
      <c r="K21" s="392">
        <v>11</v>
      </c>
      <c r="L21" s="391" t="s">
        <v>6</v>
      </c>
      <c r="M21" s="393">
        <v>50591</v>
      </c>
      <c r="N21" s="393">
        <v>3716</v>
      </c>
      <c r="O21" s="394">
        <v>0.93157419853794166</v>
      </c>
      <c r="P21" s="394">
        <v>6.8425801462058303E-2</v>
      </c>
      <c r="Q21" s="394">
        <v>0.9062875143368313</v>
      </c>
    </row>
    <row r="22" spans="2:17" s="391" customFormat="1" ht="15" x14ac:dyDescent="0.25">
      <c r="B22" s="391" t="s">
        <v>42</v>
      </c>
      <c r="C22" s="393">
        <v>551</v>
      </c>
      <c r="D22" s="393">
        <v>526</v>
      </c>
      <c r="E22" s="393">
        <v>25</v>
      </c>
      <c r="F22" s="394">
        <v>0.95462794918330307</v>
      </c>
      <c r="G22" s="394">
        <v>4.5372050816696916E-2</v>
      </c>
      <c r="I22" s="392">
        <v>7</v>
      </c>
      <c r="J22" s="392">
        <v>10</v>
      </c>
      <c r="K22" s="392">
        <v>3</v>
      </c>
      <c r="L22" s="391" t="s">
        <v>40</v>
      </c>
      <c r="M22" s="393">
        <v>9824</v>
      </c>
      <c r="N22" s="393">
        <v>848</v>
      </c>
      <c r="O22" s="394">
        <v>0.92053973013493251</v>
      </c>
      <c r="P22" s="394">
        <v>7.9460269865067462E-2</v>
      </c>
      <c r="Q22" s="394">
        <v>0.9062875143368313</v>
      </c>
    </row>
    <row r="23" spans="2:17" s="391" customFormat="1" ht="15" x14ac:dyDescent="0.25">
      <c r="B23" s="391" t="s">
        <v>6</v>
      </c>
      <c r="C23" s="393">
        <v>54307</v>
      </c>
      <c r="D23" s="393">
        <v>50591</v>
      </c>
      <c r="E23" s="393">
        <v>3716</v>
      </c>
      <c r="F23" s="394">
        <v>0.93157419853794166</v>
      </c>
      <c r="G23" s="394">
        <v>6.8425801462058303E-2</v>
      </c>
      <c r="I23" s="392">
        <v>9</v>
      </c>
      <c r="J23" s="392">
        <v>11</v>
      </c>
      <c r="K23" s="392">
        <v>15</v>
      </c>
      <c r="L23" s="391" t="s">
        <v>50</v>
      </c>
      <c r="M23" s="393">
        <v>660</v>
      </c>
      <c r="N23" s="393">
        <v>57</v>
      </c>
      <c r="O23" s="394">
        <v>0.92050209205020916</v>
      </c>
      <c r="P23" s="394">
        <v>7.9497907949790794E-2</v>
      </c>
      <c r="Q23" s="394">
        <v>0.9062875143368313</v>
      </c>
    </row>
    <row r="24" spans="2:17" s="391" customFormat="1" ht="15" x14ac:dyDescent="0.25">
      <c r="B24" s="391" t="s">
        <v>5</v>
      </c>
      <c r="C24" s="393">
        <v>12817</v>
      </c>
      <c r="D24" s="393">
        <v>10943</v>
      </c>
      <c r="E24" s="393">
        <v>1874</v>
      </c>
      <c r="F24" s="394">
        <v>0.8537879378949832</v>
      </c>
      <c r="G24" s="394">
        <v>0.14621206210501678</v>
      </c>
      <c r="I24" s="392">
        <v>18</v>
      </c>
      <c r="J24" s="392">
        <v>12</v>
      </c>
      <c r="K24" s="392">
        <v>1</v>
      </c>
      <c r="L24" s="391" t="s">
        <v>11</v>
      </c>
      <c r="M24" s="393">
        <v>125179</v>
      </c>
      <c r="N24" s="393">
        <v>12803</v>
      </c>
      <c r="O24" s="394">
        <v>0.90721253496832921</v>
      </c>
      <c r="P24" s="394">
        <v>9.2787465031670804E-2</v>
      </c>
      <c r="Q24" s="394">
        <v>0.9062875143368313</v>
      </c>
    </row>
    <row r="25" spans="2:17" s="391" customFormat="1" ht="15" x14ac:dyDescent="0.25">
      <c r="B25" s="391" t="s">
        <v>38</v>
      </c>
      <c r="C25" s="393">
        <v>24528</v>
      </c>
      <c r="D25" s="393">
        <v>23949</v>
      </c>
      <c r="E25" s="393">
        <v>579</v>
      </c>
      <c r="F25" s="394">
        <v>0.97639432485322897</v>
      </c>
      <c r="G25" s="394">
        <v>2.3605675146771036E-2</v>
      </c>
      <c r="I25" s="392">
        <v>2</v>
      </c>
      <c r="J25" s="392">
        <v>13</v>
      </c>
      <c r="K25" s="392">
        <v>20</v>
      </c>
      <c r="L25" s="391" t="s">
        <v>114</v>
      </c>
      <c r="M25" s="393">
        <v>508082</v>
      </c>
      <c r="N25" s="393">
        <v>52537</v>
      </c>
      <c r="O25" s="394">
        <v>0.9062875143368313</v>
      </c>
      <c r="P25" s="394">
        <v>9.3712485663168754E-2</v>
      </c>
      <c r="Q25" s="394">
        <v>0.9062875143368313</v>
      </c>
    </row>
    <row r="26" spans="2:17" s="391" customFormat="1" ht="15" x14ac:dyDescent="0.25">
      <c r="B26" s="391" t="s">
        <v>45</v>
      </c>
      <c r="C26" s="393">
        <v>63866</v>
      </c>
      <c r="D26" s="393">
        <v>60584</v>
      </c>
      <c r="E26" s="393">
        <v>3282</v>
      </c>
      <c r="F26" s="394">
        <v>0.94861115460495415</v>
      </c>
      <c r="G26" s="394">
        <v>5.138884539504588E-2</v>
      </c>
      <c r="I26" s="392">
        <v>8</v>
      </c>
      <c r="J26" s="392">
        <v>14</v>
      </c>
      <c r="K26" s="392">
        <v>4</v>
      </c>
      <c r="L26" s="391" t="s">
        <v>41</v>
      </c>
      <c r="M26" s="393">
        <v>8931</v>
      </c>
      <c r="N26" s="393">
        <v>1018</v>
      </c>
      <c r="O26" s="394">
        <v>0.89767815860890543</v>
      </c>
      <c r="P26" s="394">
        <v>0.10232184139109458</v>
      </c>
      <c r="Q26" s="394">
        <v>0.9062875143368313</v>
      </c>
    </row>
    <row r="27" spans="2:17" s="391" customFormat="1" ht="15" x14ac:dyDescent="0.25">
      <c r="B27" s="391" t="s">
        <v>50</v>
      </c>
      <c r="C27" s="393">
        <v>717</v>
      </c>
      <c r="D27" s="393">
        <v>660</v>
      </c>
      <c r="E27" s="393">
        <v>57</v>
      </c>
      <c r="F27" s="394">
        <v>0.92050209205020916</v>
      </c>
      <c r="G27" s="394">
        <v>7.9497907949790794E-2</v>
      </c>
      <c r="I27" s="392">
        <v>11</v>
      </c>
      <c r="J27" s="392">
        <v>15</v>
      </c>
      <c r="K27" s="392">
        <v>16</v>
      </c>
      <c r="L27" s="391" t="s">
        <v>46</v>
      </c>
      <c r="M27" s="393">
        <v>15212</v>
      </c>
      <c r="N27" s="393">
        <v>2203</v>
      </c>
      <c r="O27" s="394">
        <v>0.87349985644559291</v>
      </c>
      <c r="P27" s="394">
        <v>0.12650014355440711</v>
      </c>
      <c r="Q27" s="394">
        <v>0.9062875143368313</v>
      </c>
    </row>
    <row r="28" spans="2:17" s="391" customFormat="1" ht="15" x14ac:dyDescent="0.25">
      <c r="B28" s="391" t="s">
        <v>46</v>
      </c>
      <c r="C28" s="393">
        <v>17415</v>
      </c>
      <c r="D28" s="393">
        <v>15212</v>
      </c>
      <c r="E28" s="393">
        <v>2203</v>
      </c>
      <c r="F28" s="394">
        <v>0.87349985644559291</v>
      </c>
      <c r="G28" s="394">
        <v>0.12650014355440711</v>
      </c>
      <c r="I28" s="392">
        <v>15</v>
      </c>
      <c r="J28" s="392">
        <v>16</v>
      </c>
      <c r="K28" s="392">
        <v>18</v>
      </c>
      <c r="L28" s="391" t="s">
        <v>48</v>
      </c>
      <c r="M28" s="393">
        <v>22186</v>
      </c>
      <c r="N28" s="393">
        <v>3247</v>
      </c>
      <c r="O28" s="394">
        <v>0.87233122321393464</v>
      </c>
      <c r="P28" s="394">
        <v>0.12766877678606534</v>
      </c>
      <c r="Q28" s="394">
        <v>0.9062875143368313</v>
      </c>
    </row>
    <row r="29" spans="2:17" s="391" customFormat="1" ht="15" x14ac:dyDescent="0.25">
      <c r="B29" s="391" t="s">
        <v>47</v>
      </c>
      <c r="C29" s="393">
        <v>5939</v>
      </c>
      <c r="D29" s="393">
        <v>5758</v>
      </c>
      <c r="E29" s="393">
        <v>181</v>
      </c>
      <c r="F29" s="394">
        <v>0.96952348880282879</v>
      </c>
      <c r="G29" s="394">
        <v>3.0476511197171242E-2</v>
      </c>
      <c r="I29" s="392">
        <v>3</v>
      </c>
      <c r="J29" s="392">
        <v>17</v>
      </c>
      <c r="K29" s="392">
        <v>19</v>
      </c>
      <c r="L29" s="391" t="s">
        <v>49</v>
      </c>
      <c r="M29" s="393">
        <v>3647</v>
      </c>
      <c r="N29" s="393">
        <v>583</v>
      </c>
      <c r="O29" s="394">
        <v>0.86217494089834512</v>
      </c>
      <c r="P29" s="394">
        <v>0.13782505910165485</v>
      </c>
      <c r="Q29" s="394">
        <v>0.9062875143368313</v>
      </c>
    </row>
    <row r="30" spans="2:17" s="391" customFormat="1" ht="15" x14ac:dyDescent="0.25">
      <c r="B30" s="391" t="s">
        <v>48</v>
      </c>
      <c r="C30" s="393">
        <v>25433</v>
      </c>
      <c r="D30" s="393">
        <v>22186</v>
      </c>
      <c r="E30" s="393">
        <v>3247</v>
      </c>
      <c r="F30" s="394">
        <v>0.87233122321393464</v>
      </c>
      <c r="G30" s="394">
        <v>0.12766877678606534</v>
      </c>
      <c r="I30" s="392">
        <v>16</v>
      </c>
      <c r="J30" s="392">
        <v>18</v>
      </c>
      <c r="K30" s="392">
        <v>12</v>
      </c>
      <c r="L30" s="391" t="s">
        <v>5</v>
      </c>
      <c r="M30" s="393">
        <v>10943</v>
      </c>
      <c r="N30" s="393">
        <v>1874</v>
      </c>
      <c r="O30" s="394">
        <v>0.8537879378949832</v>
      </c>
      <c r="P30" s="394">
        <v>0.14621206210501678</v>
      </c>
      <c r="Q30" s="394">
        <v>0.9062875143368313</v>
      </c>
    </row>
    <row r="31" spans="2:17" s="391" customFormat="1" ht="15" x14ac:dyDescent="0.25">
      <c r="B31" s="391" t="s">
        <v>49</v>
      </c>
      <c r="C31" s="393">
        <v>4230</v>
      </c>
      <c r="D31" s="393">
        <v>3647</v>
      </c>
      <c r="E31" s="393">
        <v>583</v>
      </c>
      <c r="F31" s="394">
        <v>0.86217494089834512</v>
      </c>
      <c r="G31" s="394">
        <v>0.13782505910165485</v>
      </c>
      <c r="I31" s="392">
        <v>17</v>
      </c>
      <c r="J31" s="392">
        <v>19</v>
      </c>
      <c r="K31" s="392">
        <v>5</v>
      </c>
      <c r="L31" s="391" t="s">
        <v>9</v>
      </c>
      <c r="M31" s="393">
        <v>12180</v>
      </c>
      <c r="N31" s="393">
        <v>2232</v>
      </c>
      <c r="O31" s="394">
        <v>0.84512905911740221</v>
      </c>
      <c r="P31" s="394">
        <v>0.15487094088259784</v>
      </c>
      <c r="Q31" s="394">
        <v>0.9062875143368313</v>
      </c>
    </row>
    <row r="32" spans="2:17" s="391" customFormat="1" ht="15" x14ac:dyDescent="0.25">
      <c r="B32" s="395" t="s">
        <v>114</v>
      </c>
      <c r="C32" s="396">
        <v>560619</v>
      </c>
      <c r="D32" s="396">
        <v>508082</v>
      </c>
      <c r="E32" s="396">
        <v>52537</v>
      </c>
      <c r="F32" s="397">
        <v>0.9062875143368313</v>
      </c>
      <c r="G32" s="397">
        <v>9.3712485663168754E-2</v>
      </c>
      <c r="I32" s="392">
        <v>13</v>
      </c>
      <c r="J32" s="392">
        <v>20</v>
      </c>
      <c r="K32" s="392">
        <v>9</v>
      </c>
      <c r="L32" s="391" t="s">
        <v>44</v>
      </c>
      <c r="M32" s="393">
        <v>76672</v>
      </c>
      <c r="N32" s="393">
        <v>18162</v>
      </c>
      <c r="O32" s="394">
        <v>0.80848640782841596</v>
      </c>
      <c r="P32" s="394">
        <v>0.19151359217158404</v>
      </c>
      <c r="Q32" s="394">
        <v>0.9062875143368313</v>
      </c>
    </row>
    <row r="33" spans="9:16" s="391" customFormat="1" ht="15" x14ac:dyDescent="0.25">
      <c r="I33" s="392"/>
      <c r="J33" s="392"/>
      <c r="K33" s="392"/>
      <c r="M33" s="393"/>
      <c r="N33" s="393"/>
      <c r="O33" s="394"/>
      <c r="P33" s="394"/>
    </row>
    <row r="34" spans="9:16" s="391" customFormat="1" x14ac:dyDescent="0.2"/>
    <row r="35" spans="9:16" s="362" customFormat="1" x14ac:dyDescent="0.2"/>
    <row r="36" spans="9:16" s="362" customFormat="1" x14ac:dyDescent="0.2"/>
    <row r="37" spans="9:16" s="362" customFormat="1" x14ac:dyDescent="0.2"/>
    <row r="38" spans="9:16" s="362" customFormat="1" x14ac:dyDescent="0.2"/>
    <row r="39" spans="9:16" s="362" customFormat="1" x14ac:dyDescent="0.2"/>
    <row r="40" spans="9:16" s="362" customFormat="1" x14ac:dyDescent="0.2"/>
    <row r="41" spans="9:16" s="362" customFormat="1" x14ac:dyDescent="0.2"/>
    <row r="42" spans="9:16" s="362"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2" customFormat="1" x14ac:dyDescent="0.2"/>
    <row r="2" spans="1:17" s="362" customFormat="1" x14ac:dyDescent="0.2"/>
    <row r="3" spans="1:17" s="362" customFormat="1" x14ac:dyDescent="0.2"/>
    <row r="4" spans="1:17" s="362" customFormat="1" x14ac:dyDescent="0.2"/>
    <row r="5" spans="1:17" s="362" customFormat="1" ht="16.5" customHeight="1" x14ac:dyDescent="0.2"/>
    <row r="6" spans="1:17" s="7" customFormat="1" ht="24.75" customHeight="1" x14ac:dyDescent="0.2">
      <c r="A6" s="365"/>
      <c r="B6" s="1182" t="s">
        <v>481</v>
      </c>
      <c r="C6" s="1182"/>
      <c r="D6" s="1182"/>
      <c r="E6" s="1182"/>
      <c r="F6" s="1182"/>
      <c r="G6" s="1182"/>
      <c r="H6" s="1182"/>
      <c r="I6" s="1182"/>
      <c r="J6" s="1182"/>
      <c r="K6" s="1182"/>
      <c r="L6" s="1182"/>
      <c r="M6" s="1182"/>
      <c r="N6" s="1182"/>
      <c r="O6" s="390"/>
    </row>
    <row r="7" spans="1:17" s="7" customFormat="1" ht="24.75" customHeight="1" x14ac:dyDescent="0.2">
      <c r="A7" s="365"/>
      <c r="B7" s="1182"/>
      <c r="C7" s="1182"/>
      <c r="D7" s="1182"/>
      <c r="E7" s="1182"/>
      <c r="F7" s="1182"/>
      <c r="G7" s="1182"/>
      <c r="H7" s="1182"/>
      <c r="I7" s="1182"/>
      <c r="J7" s="1182"/>
      <c r="K7" s="1182"/>
      <c r="L7" s="1182"/>
      <c r="M7" s="1182"/>
      <c r="N7" s="1182"/>
      <c r="O7" s="390"/>
    </row>
    <row r="8" spans="1:17" s="7" customFormat="1" ht="15.75" customHeight="1" x14ac:dyDescent="0.2">
      <c r="A8" s="365"/>
      <c r="B8" s="1183" t="s">
        <v>495</v>
      </c>
      <c r="C8" s="1183"/>
      <c r="D8" s="1183"/>
      <c r="E8" s="1183"/>
      <c r="F8" s="1183"/>
      <c r="G8" s="1183"/>
      <c r="H8" s="1183"/>
      <c r="I8" s="1183"/>
      <c r="J8" s="1183"/>
      <c r="K8" s="1183"/>
      <c r="L8" s="1183"/>
      <c r="M8" s="1183"/>
      <c r="N8" s="1183"/>
    </row>
    <row r="9" spans="1:17" s="362" customFormat="1" ht="6" customHeight="1" x14ac:dyDescent="0.2">
      <c r="A9" s="366"/>
      <c r="B9" s="366"/>
      <c r="C9" s="366"/>
      <c r="D9" s="366"/>
      <c r="E9" s="366"/>
      <c r="F9" s="366"/>
      <c r="G9" s="366"/>
      <c r="H9" s="366"/>
      <c r="I9" s="366"/>
      <c r="J9" s="366"/>
      <c r="K9" s="366"/>
      <c r="L9" s="366"/>
    </row>
    <row r="10" spans="1:17" s="391" customFormat="1" x14ac:dyDescent="0.2"/>
    <row r="11" spans="1:17" s="391" customFormat="1" x14ac:dyDescent="0.2">
      <c r="C11" s="1184" t="s">
        <v>51</v>
      </c>
      <c r="D11" s="1184"/>
      <c r="E11" s="1184"/>
      <c r="L11" s="391">
        <v>1</v>
      </c>
      <c r="M11" s="391">
        <v>3</v>
      </c>
      <c r="N11" s="391">
        <v>4</v>
      </c>
      <c r="O11" s="391">
        <v>5</v>
      </c>
      <c r="P11" s="391">
        <v>6</v>
      </c>
    </row>
    <row r="12" spans="1:17" s="391" customFormat="1" ht="15" x14ac:dyDescent="0.25">
      <c r="C12" s="391" t="s">
        <v>219</v>
      </c>
      <c r="D12" s="391" t="s">
        <v>103</v>
      </c>
      <c r="E12" s="391" t="s">
        <v>104</v>
      </c>
      <c r="F12" s="391" t="s">
        <v>105</v>
      </c>
      <c r="G12" s="391" t="s">
        <v>106</v>
      </c>
      <c r="I12" s="392"/>
      <c r="J12" s="392"/>
      <c r="K12" s="392" t="s">
        <v>107</v>
      </c>
      <c r="L12" s="391" t="s">
        <v>108</v>
      </c>
      <c r="M12" s="391" t="s">
        <v>109</v>
      </c>
      <c r="N12" s="391" t="s">
        <v>110</v>
      </c>
      <c r="O12" s="391" t="s">
        <v>111</v>
      </c>
      <c r="P12" s="391" t="s">
        <v>112</v>
      </c>
      <c r="Q12" s="391" t="s">
        <v>113</v>
      </c>
    </row>
    <row r="13" spans="1:17" s="391" customFormat="1" ht="15" x14ac:dyDescent="0.25">
      <c r="B13" s="391" t="s">
        <v>11</v>
      </c>
      <c r="C13" s="393">
        <v>85969</v>
      </c>
      <c r="D13" s="393">
        <v>68852</v>
      </c>
      <c r="E13" s="393">
        <v>17117</v>
      </c>
      <c r="F13" s="394">
        <v>0.80089334527562261</v>
      </c>
      <c r="G13" s="394">
        <v>0.19910665472437739</v>
      </c>
      <c r="I13" s="392">
        <v>15</v>
      </c>
      <c r="J13" s="392">
        <v>1</v>
      </c>
      <c r="K13" s="392">
        <v>8</v>
      </c>
      <c r="L13" s="391" t="s">
        <v>7</v>
      </c>
      <c r="M13" s="393">
        <v>43097</v>
      </c>
      <c r="N13" s="393">
        <v>93</v>
      </c>
      <c r="O13" s="394">
        <v>0.99784672377865247</v>
      </c>
      <c r="P13" s="394">
        <v>2.153276221347534E-3</v>
      </c>
      <c r="Q13" s="394">
        <v>0.8127174693070075</v>
      </c>
    </row>
    <row r="14" spans="1:17" s="391" customFormat="1" ht="15" x14ac:dyDescent="0.25">
      <c r="B14" s="391" t="s">
        <v>10</v>
      </c>
      <c r="C14" s="393">
        <v>12667</v>
      </c>
      <c r="D14" s="393">
        <v>11898</v>
      </c>
      <c r="E14" s="393">
        <v>769</v>
      </c>
      <c r="F14" s="394">
        <v>0.9392910712875977</v>
      </c>
      <c r="G14" s="394">
        <v>6.0708928712402306E-2</v>
      </c>
      <c r="I14" s="392">
        <v>4</v>
      </c>
      <c r="J14" s="392">
        <v>2</v>
      </c>
      <c r="K14" s="392">
        <v>7</v>
      </c>
      <c r="L14" s="391" t="s">
        <v>43</v>
      </c>
      <c r="M14" s="393">
        <v>24514</v>
      </c>
      <c r="N14" s="393">
        <v>1084</v>
      </c>
      <c r="O14" s="394">
        <v>0.95765294163606529</v>
      </c>
      <c r="P14" s="394">
        <v>4.2347058363934681E-2</v>
      </c>
      <c r="Q14" s="394">
        <v>0.8127174693070075</v>
      </c>
    </row>
    <row r="15" spans="1:17" s="391" customFormat="1" ht="15" x14ac:dyDescent="0.25">
      <c r="B15" s="391" t="s">
        <v>40</v>
      </c>
      <c r="C15" s="393">
        <v>13337</v>
      </c>
      <c r="D15" s="393">
        <v>11983</v>
      </c>
      <c r="E15" s="393">
        <v>1354</v>
      </c>
      <c r="F15" s="394">
        <v>0.89847791857239256</v>
      </c>
      <c r="G15" s="394">
        <v>0.10152208142760741</v>
      </c>
      <c r="I15" s="392">
        <v>9</v>
      </c>
      <c r="J15" s="392">
        <v>3</v>
      </c>
      <c r="K15" s="392">
        <v>10</v>
      </c>
      <c r="L15" s="391" t="s">
        <v>42</v>
      </c>
      <c r="M15" s="393">
        <v>511</v>
      </c>
      <c r="N15" s="393">
        <v>31</v>
      </c>
      <c r="O15" s="394">
        <v>0.94280442804428044</v>
      </c>
      <c r="P15" s="394">
        <v>5.719557195571956E-2</v>
      </c>
      <c r="Q15" s="394">
        <v>0.8127174693070075</v>
      </c>
    </row>
    <row r="16" spans="1:17" s="391" customFormat="1" ht="15" x14ac:dyDescent="0.25">
      <c r="B16" s="391" t="s">
        <v>41</v>
      </c>
      <c r="C16" s="393">
        <v>11895</v>
      </c>
      <c r="D16" s="393">
        <v>10288</v>
      </c>
      <c r="E16" s="393">
        <v>1607</v>
      </c>
      <c r="F16" s="394">
        <v>0.86490121899957961</v>
      </c>
      <c r="G16" s="394">
        <v>0.13509878100042033</v>
      </c>
      <c r="I16" s="392">
        <v>12</v>
      </c>
      <c r="J16" s="392">
        <v>4</v>
      </c>
      <c r="K16" s="392">
        <v>2</v>
      </c>
      <c r="L16" s="391" t="s">
        <v>10</v>
      </c>
      <c r="M16" s="393">
        <v>11898</v>
      </c>
      <c r="N16" s="393">
        <v>769</v>
      </c>
      <c r="O16" s="394">
        <v>0.9392910712875977</v>
      </c>
      <c r="P16" s="394">
        <v>6.0708928712402306E-2</v>
      </c>
      <c r="Q16" s="394">
        <v>0.8127174693070075</v>
      </c>
    </row>
    <row r="17" spans="2:17" s="391" customFormat="1" ht="15" x14ac:dyDescent="0.25">
      <c r="B17" s="391" t="s">
        <v>9</v>
      </c>
      <c r="C17" s="393">
        <v>13241</v>
      </c>
      <c r="D17" s="393">
        <v>10713</v>
      </c>
      <c r="E17" s="393">
        <v>2528</v>
      </c>
      <c r="F17" s="394">
        <v>0.80907786420965189</v>
      </c>
      <c r="G17" s="394">
        <v>0.19092213579034817</v>
      </c>
      <c r="I17" s="392">
        <v>14</v>
      </c>
      <c r="J17" s="392">
        <v>5</v>
      </c>
      <c r="K17" s="392">
        <v>17</v>
      </c>
      <c r="L17" s="391" t="s">
        <v>47</v>
      </c>
      <c r="M17" s="393">
        <v>5995</v>
      </c>
      <c r="N17" s="393">
        <v>477</v>
      </c>
      <c r="O17" s="394">
        <v>0.92629789864029666</v>
      </c>
      <c r="P17" s="394">
        <v>7.3702101359703343E-2</v>
      </c>
      <c r="Q17" s="394">
        <v>0.8127174693070075</v>
      </c>
    </row>
    <row r="18" spans="2:17" s="391" customFormat="1" ht="15" x14ac:dyDescent="0.25">
      <c r="B18" s="391" t="s">
        <v>8</v>
      </c>
      <c r="C18" s="393">
        <v>4471</v>
      </c>
      <c r="D18" s="393">
        <v>4107</v>
      </c>
      <c r="E18" s="393">
        <v>364</v>
      </c>
      <c r="F18" s="394">
        <v>0.9185864459852382</v>
      </c>
      <c r="G18" s="394">
        <v>8.1413554014761802E-2</v>
      </c>
      <c r="I18" s="392">
        <v>6</v>
      </c>
      <c r="J18" s="392">
        <v>6</v>
      </c>
      <c r="K18" s="392">
        <v>6</v>
      </c>
      <c r="L18" s="391" t="s">
        <v>8</v>
      </c>
      <c r="M18" s="393">
        <v>4107</v>
      </c>
      <c r="N18" s="393">
        <v>364</v>
      </c>
      <c r="O18" s="394">
        <v>0.9185864459852382</v>
      </c>
      <c r="P18" s="394">
        <v>8.1413554014761802E-2</v>
      </c>
      <c r="Q18" s="394">
        <v>0.8127174693070075</v>
      </c>
    </row>
    <row r="19" spans="2:17" s="391" customFormat="1" ht="15" x14ac:dyDescent="0.25">
      <c r="B19" s="391" t="s">
        <v>43</v>
      </c>
      <c r="C19" s="393">
        <v>25598</v>
      </c>
      <c r="D19" s="393">
        <v>24514</v>
      </c>
      <c r="E19" s="393">
        <v>1084</v>
      </c>
      <c r="F19" s="394">
        <v>0.95765294163606529</v>
      </c>
      <c r="G19" s="394">
        <v>4.2347058363934681E-2</v>
      </c>
      <c r="I19" s="392">
        <v>2</v>
      </c>
      <c r="J19" s="392">
        <v>7</v>
      </c>
      <c r="K19" s="392">
        <v>14</v>
      </c>
      <c r="L19" s="391" t="s">
        <v>45</v>
      </c>
      <c r="M19" s="393">
        <v>46286</v>
      </c>
      <c r="N19" s="393">
        <v>4543</v>
      </c>
      <c r="O19" s="394">
        <v>0.91062188907906905</v>
      </c>
      <c r="P19" s="394">
        <v>8.9378110920930967E-2</v>
      </c>
      <c r="Q19" s="394">
        <v>0.8127174693070075</v>
      </c>
    </row>
    <row r="20" spans="2:17" s="391" customFormat="1" ht="15" x14ac:dyDescent="0.25">
      <c r="B20" s="391" t="s">
        <v>7</v>
      </c>
      <c r="C20" s="393">
        <v>43190</v>
      </c>
      <c r="D20" s="393">
        <v>43097</v>
      </c>
      <c r="E20" s="393">
        <v>93</v>
      </c>
      <c r="F20" s="394">
        <v>0.99784672377865247</v>
      </c>
      <c r="G20" s="394">
        <v>2.153276221347534E-3</v>
      </c>
      <c r="I20" s="392">
        <v>1</v>
      </c>
      <c r="J20" s="392">
        <v>8</v>
      </c>
      <c r="K20" s="392">
        <v>11</v>
      </c>
      <c r="L20" s="391" t="s">
        <v>6</v>
      </c>
      <c r="M20" s="393">
        <v>42987</v>
      </c>
      <c r="N20" s="393">
        <v>4538</v>
      </c>
      <c r="O20" s="394">
        <v>0.90451341399263541</v>
      </c>
      <c r="P20" s="394">
        <v>9.5486586007364552E-2</v>
      </c>
      <c r="Q20" s="394">
        <v>0.8127174693070075</v>
      </c>
    </row>
    <row r="21" spans="2:17" s="391" customFormat="1" ht="15" x14ac:dyDescent="0.25">
      <c r="B21" s="391" t="s">
        <v>44</v>
      </c>
      <c r="C21" s="393">
        <v>112198</v>
      </c>
      <c r="D21" s="393">
        <v>67726</v>
      </c>
      <c r="E21" s="393">
        <v>44472</v>
      </c>
      <c r="F21" s="394">
        <v>0.60362929820495914</v>
      </c>
      <c r="G21" s="394">
        <v>0.39637070179504091</v>
      </c>
      <c r="I21" s="392">
        <v>20</v>
      </c>
      <c r="J21" s="392">
        <v>9</v>
      </c>
      <c r="K21" s="392">
        <v>3</v>
      </c>
      <c r="L21" s="391" t="s">
        <v>40</v>
      </c>
      <c r="M21" s="393">
        <v>11983</v>
      </c>
      <c r="N21" s="393">
        <v>1354</v>
      </c>
      <c r="O21" s="394">
        <v>0.89847791857239256</v>
      </c>
      <c r="P21" s="394">
        <v>0.10152208142760741</v>
      </c>
      <c r="Q21" s="394">
        <v>0.8127174693070075</v>
      </c>
    </row>
    <row r="22" spans="2:17" s="391" customFormat="1" ht="15" x14ac:dyDescent="0.25">
      <c r="B22" s="391" t="s">
        <v>42</v>
      </c>
      <c r="C22" s="393">
        <v>542</v>
      </c>
      <c r="D22" s="393">
        <v>511</v>
      </c>
      <c r="E22" s="393">
        <v>31</v>
      </c>
      <c r="F22" s="394">
        <v>0.94280442804428044</v>
      </c>
      <c r="G22" s="394">
        <v>5.719557195571956E-2</v>
      </c>
      <c r="I22" s="392">
        <v>3</v>
      </c>
      <c r="J22" s="392">
        <v>10</v>
      </c>
      <c r="K22" s="392">
        <v>13</v>
      </c>
      <c r="L22" s="391" t="s">
        <v>38</v>
      </c>
      <c r="M22" s="393">
        <v>20582</v>
      </c>
      <c r="N22" s="393">
        <v>2352</v>
      </c>
      <c r="O22" s="394">
        <v>0.8974448417197175</v>
      </c>
      <c r="P22" s="394">
        <v>0.10255515828028255</v>
      </c>
      <c r="Q22" s="394">
        <v>0.8127174693070075</v>
      </c>
    </row>
    <row r="23" spans="2:17" s="391" customFormat="1" ht="15" x14ac:dyDescent="0.25">
      <c r="B23" s="391" t="s">
        <v>6</v>
      </c>
      <c r="C23" s="393">
        <v>47525</v>
      </c>
      <c r="D23" s="393">
        <v>42987</v>
      </c>
      <c r="E23" s="393">
        <v>4538</v>
      </c>
      <c r="F23" s="394">
        <v>0.90451341399263541</v>
      </c>
      <c r="G23" s="394">
        <v>9.5486586007364552E-2</v>
      </c>
      <c r="I23" s="392">
        <v>8</v>
      </c>
      <c r="J23" s="392">
        <v>11</v>
      </c>
      <c r="K23" s="392">
        <v>15</v>
      </c>
      <c r="L23" s="391" t="s">
        <v>50</v>
      </c>
      <c r="M23" s="393">
        <v>406</v>
      </c>
      <c r="N23" s="393">
        <v>59</v>
      </c>
      <c r="O23" s="394">
        <v>0.87311827956989252</v>
      </c>
      <c r="P23" s="394">
        <v>0.12688172043010754</v>
      </c>
      <c r="Q23" s="394">
        <v>0.8127174693070075</v>
      </c>
    </row>
    <row r="24" spans="2:17" s="391" customFormat="1" ht="15" x14ac:dyDescent="0.25">
      <c r="B24" s="391" t="s">
        <v>5</v>
      </c>
      <c r="C24" s="393">
        <v>13495</v>
      </c>
      <c r="D24" s="393">
        <v>10402</v>
      </c>
      <c r="E24" s="393">
        <v>3093</v>
      </c>
      <c r="F24" s="394">
        <v>0.77080400148203043</v>
      </c>
      <c r="G24" s="394">
        <v>0.22919599851796962</v>
      </c>
      <c r="I24" s="392">
        <v>17</v>
      </c>
      <c r="J24" s="392">
        <v>12</v>
      </c>
      <c r="K24" s="392">
        <v>4</v>
      </c>
      <c r="L24" s="391" t="s">
        <v>41</v>
      </c>
      <c r="M24" s="393">
        <v>10288</v>
      </c>
      <c r="N24" s="393">
        <v>1607</v>
      </c>
      <c r="O24" s="394">
        <v>0.86490121899957961</v>
      </c>
      <c r="P24" s="394">
        <v>0.13509878100042033</v>
      </c>
      <c r="Q24" s="394">
        <v>0.8127174693070075</v>
      </c>
    </row>
    <row r="25" spans="2:17" s="391" customFormat="1" ht="15" x14ac:dyDescent="0.25">
      <c r="B25" s="391" t="s">
        <v>38</v>
      </c>
      <c r="C25" s="393">
        <v>22934</v>
      </c>
      <c r="D25" s="393">
        <v>20582</v>
      </c>
      <c r="E25" s="393">
        <v>2352</v>
      </c>
      <c r="F25" s="394">
        <v>0.8974448417197175</v>
      </c>
      <c r="G25" s="394">
        <v>0.10255515828028255</v>
      </c>
      <c r="I25" s="392">
        <v>10</v>
      </c>
      <c r="J25" s="392">
        <v>13</v>
      </c>
      <c r="K25" s="392">
        <v>20</v>
      </c>
      <c r="L25" s="391" t="s">
        <v>114</v>
      </c>
      <c r="M25" s="393">
        <v>419029</v>
      </c>
      <c r="N25" s="393">
        <v>96561</v>
      </c>
      <c r="O25" s="394">
        <v>0.8127174693070075</v>
      </c>
      <c r="P25" s="394">
        <v>0.1872825306929925</v>
      </c>
      <c r="Q25" s="394">
        <v>0.8127174693070075</v>
      </c>
    </row>
    <row r="26" spans="2:17" s="391" customFormat="1" ht="15" x14ac:dyDescent="0.25">
      <c r="B26" s="391" t="s">
        <v>45</v>
      </c>
      <c r="C26" s="393">
        <v>50829</v>
      </c>
      <c r="D26" s="393">
        <v>46286</v>
      </c>
      <c r="E26" s="393">
        <v>4543</v>
      </c>
      <c r="F26" s="394">
        <v>0.91062188907906905</v>
      </c>
      <c r="G26" s="394">
        <v>8.9378110920930967E-2</v>
      </c>
      <c r="I26" s="392">
        <v>7</v>
      </c>
      <c r="J26" s="392">
        <v>14</v>
      </c>
      <c r="K26" s="392">
        <v>5</v>
      </c>
      <c r="L26" s="391" t="s">
        <v>9</v>
      </c>
      <c r="M26" s="393">
        <v>10713</v>
      </c>
      <c r="N26" s="393">
        <v>2528</v>
      </c>
      <c r="O26" s="394">
        <v>0.80907786420965189</v>
      </c>
      <c r="P26" s="394">
        <v>0.19092213579034817</v>
      </c>
      <c r="Q26" s="394">
        <v>0.8127174693070075</v>
      </c>
    </row>
    <row r="27" spans="2:17" s="391" customFormat="1" ht="15" x14ac:dyDescent="0.25">
      <c r="B27" s="391" t="s">
        <v>50</v>
      </c>
      <c r="C27" s="393">
        <v>465</v>
      </c>
      <c r="D27" s="393">
        <v>406</v>
      </c>
      <c r="E27" s="393">
        <v>59</v>
      </c>
      <c r="F27" s="394">
        <v>0.87311827956989252</v>
      </c>
      <c r="G27" s="394">
        <v>0.12688172043010754</v>
      </c>
      <c r="I27" s="392">
        <v>11</v>
      </c>
      <c r="J27" s="392">
        <v>15</v>
      </c>
      <c r="K27" s="392">
        <v>1</v>
      </c>
      <c r="L27" s="391" t="s">
        <v>11</v>
      </c>
      <c r="M27" s="393">
        <v>68852</v>
      </c>
      <c r="N27" s="393">
        <v>17117</v>
      </c>
      <c r="O27" s="394">
        <v>0.80089334527562261</v>
      </c>
      <c r="P27" s="394">
        <v>0.19910665472437739</v>
      </c>
      <c r="Q27" s="394">
        <v>0.8127174693070075</v>
      </c>
    </row>
    <row r="28" spans="2:17" s="391" customFormat="1" ht="15" x14ac:dyDescent="0.25">
      <c r="B28" s="391" t="s">
        <v>46</v>
      </c>
      <c r="C28" s="393">
        <v>12679</v>
      </c>
      <c r="D28" s="393">
        <v>9932</v>
      </c>
      <c r="E28" s="393">
        <v>2747</v>
      </c>
      <c r="F28" s="394">
        <v>0.78334253490022876</v>
      </c>
      <c r="G28" s="394">
        <v>0.21665746509977127</v>
      </c>
      <c r="I28" s="392">
        <v>16</v>
      </c>
      <c r="J28" s="392">
        <v>16</v>
      </c>
      <c r="K28" s="392">
        <v>16</v>
      </c>
      <c r="L28" s="391" t="s">
        <v>46</v>
      </c>
      <c r="M28" s="393">
        <v>9932</v>
      </c>
      <c r="N28" s="393">
        <v>2747</v>
      </c>
      <c r="O28" s="394">
        <v>0.78334253490022876</v>
      </c>
      <c r="P28" s="394">
        <v>0.21665746509977127</v>
      </c>
      <c r="Q28" s="394">
        <v>0.8127174693070075</v>
      </c>
    </row>
    <row r="29" spans="2:17" s="391" customFormat="1" ht="15" x14ac:dyDescent="0.25">
      <c r="B29" s="391" t="s">
        <v>47</v>
      </c>
      <c r="C29" s="393">
        <v>6472</v>
      </c>
      <c r="D29" s="393">
        <v>5995</v>
      </c>
      <c r="E29" s="393">
        <v>477</v>
      </c>
      <c r="F29" s="394">
        <v>0.92629789864029666</v>
      </c>
      <c r="G29" s="394">
        <v>7.3702101359703343E-2</v>
      </c>
      <c r="I29" s="392">
        <v>5</v>
      </c>
      <c r="J29" s="392">
        <v>17</v>
      </c>
      <c r="K29" s="392">
        <v>12</v>
      </c>
      <c r="L29" s="391" t="s">
        <v>5</v>
      </c>
      <c r="M29" s="393">
        <v>10402</v>
      </c>
      <c r="N29" s="393">
        <v>3093</v>
      </c>
      <c r="O29" s="394">
        <v>0.77080400148203043</v>
      </c>
      <c r="P29" s="394">
        <v>0.22919599851796962</v>
      </c>
      <c r="Q29" s="394">
        <v>0.8127174693070075</v>
      </c>
    </row>
    <row r="30" spans="2:17" s="391" customFormat="1" ht="15" x14ac:dyDescent="0.25">
      <c r="B30" s="391" t="s">
        <v>48</v>
      </c>
      <c r="C30" s="393">
        <v>34424</v>
      </c>
      <c r="D30" s="393">
        <v>26229</v>
      </c>
      <c r="E30" s="393">
        <v>8195</v>
      </c>
      <c r="F30" s="394">
        <v>0.76193934464327218</v>
      </c>
      <c r="G30" s="394">
        <v>0.23806065535672785</v>
      </c>
      <c r="I30" s="392">
        <v>18</v>
      </c>
      <c r="J30" s="392">
        <v>18</v>
      </c>
      <c r="K30" s="392">
        <v>18</v>
      </c>
      <c r="L30" s="391" t="s">
        <v>48</v>
      </c>
      <c r="M30" s="393">
        <v>26229</v>
      </c>
      <c r="N30" s="393">
        <v>8195</v>
      </c>
      <c r="O30" s="394">
        <v>0.76193934464327218</v>
      </c>
      <c r="P30" s="394">
        <v>0.23806065535672785</v>
      </c>
      <c r="Q30" s="394">
        <v>0.8127174693070075</v>
      </c>
    </row>
    <row r="31" spans="2:17" s="391" customFormat="1" ht="15" x14ac:dyDescent="0.25">
      <c r="B31" s="391" t="s">
        <v>49</v>
      </c>
      <c r="C31" s="393">
        <v>3659</v>
      </c>
      <c r="D31" s="393">
        <v>2521</v>
      </c>
      <c r="E31" s="393">
        <v>1138</v>
      </c>
      <c r="F31" s="394">
        <v>0.68898606176550969</v>
      </c>
      <c r="G31" s="394">
        <v>0.31101393823449031</v>
      </c>
      <c r="I31" s="392">
        <v>19</v>
      </c>
      <c r="J31" s="392">
        <v>19</v>
      </c>
      <c r="K31" s="392">
        <v>19</v>
      </c>
      <c r="L31" s="391" t="s">
        <v>49</v>
      </c>
      <c r="M31" s="393">
        <v>2521</v>
      </c>
      <c r="N31" s="393">
        <v>1138</v>
      </c>
      <c r="O31" s="394">
        <v>0.68898606176550969</v>
      </c>
      <c r="P31" s="394">
        <v>0.31101393823449031</v>
      </c>
      <c r="Q31" s="394">
        <v>0.8127174693070075</v>
      </c>
    </row>
    <row r="32" spans="2:17" s="391" customFormat="1" ht="15" x14ac:dyDescent="0.25">
      <c r="B32" s="395" t="s">
        <v>114</v>
      </c>
      <c r="C32" s="396">
        <v>515590</v>
      </c>
      <c r="D32" s="396">
        <v>419029</v>
      </c>
      <c r="E32" s="396">
        <v>96561</v>
      </c>
      <c r="F32" s="397">
        <v>0.8127174693070075</v>
      </c>
      <c r="G32" s="397">
        <v>0.1872825306929925</v>
      </c>
      <c r="I32" s="392">
        <v>13</v>
      </c>
      <c r="J32" s="392">
        <v>20</v>
      </c>
      <c r="K32" s="392">
        <v>9</v>
      </c>
      <c r="L32" s="391" t="s">
        <v>44</v>
      </c>
      <c r="M32" s="393">
        <v>67726</v>
      </c>
      <c r="N32" s="393">
        <v>44472</v>
      </c>
      <c r="O32" s="394">
        <v>0.60362929820495914</v>
      </c>
      <c r="P32" s="394">
        <v>0.39637070179504091</v>
      </c>
      <c r="Q32" s="394">
        <v>0.8127174693070075</v>
      </c>
    </row>
    <row r="33" spans="9:16" s="391" customFormat="1" ht="15" x14ac:dyDescent="0.25">
      <c r="I33" s="392"/>
      <c r="J33" s="392"/>
      <c r="K33" s="392"/>
      <c r="M33" s="393"/>
      <c r="N33" s="393"/>
      <c r="O33" s="394"/>
      <c r="P33" s="394"/>
    </row>
    <row r="34" spans="9:16" s="357" customFormat="1" x14ac:dyDescent="0.2"/>
    <row r="35" spans="9:16" s="362" customFormat="1" x14ac:dyDescent="0.2"/>
    <row r="36" spans="9:16" s="362" customFormat="1" x14ac:dyDescent="0.2"/>
    <row r="37" spans="9:16" s="362" customFormat="1" x14ac:dyDescent="0.2"/>
    <row r="38" spans="9:16" s="362" customFormat="1" x14ac:dyDescent="0.2"/>
    <row r="39" spans="9:16" s="362" customFormat="1" x14ac:dyDescent="0.2"/>
    <row r="40" spans="9:16" s="362" customFormat="1" x14ac:dyDescent="0.2"/>
    <row r="41" spans="9:16" s="362" customFormat="1" x14ac:dyDescent="0.2"/>
    <row r="42" spans="9:16" s="362"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5"/>
  <sheetViews>
    <sheetView topLeftCell="A5" zoomScaleNormal="100" workbookViewId="0">
      <selection activeCell="O36" sqref="O36"/>
    </sheetView>
  </sheetViews>
  <sheetFormatPr baseColWidth="10" defaultColWidth="11.42578125" defaultRowHeight="12.75" x14ac:dyDescent="0.2"/>
  <cols>
    <col min="1" max="1" width="4.42578125" style="479" customWidth="1"/>
    <col min="2" max="2" width="28.7109375" style="479" customWidth="1"/>
    <col min="3" max="3" width="0.5703125" style="479" customWidth="1"/>
    <col min="4" max="4" width="13.42578125" style="479" customWidth="1"/>
    <col min="5" max="5" width="0.5703125" style="479" customWidth="1"/>
    <col min="6" max="6" width="13.42578125" style="479" customWidth="1"/>
    <col min="7" max="7" width="10.42578125" style="479" customWidth="1"/>
    <col min="8" max="8" width="0.7109375" style="479" customWidth="1"/>
    <col min="9" max="9" width="11.140625" style="479" customWidth="1"/>
    <col min="10" max="10" width="10.42578125" style="479" customWidth="1"/>
    <col min="11" max="11" width="0.7109375" style="479" customWidth="1"/>
    <col min="12" max="12" width="9.5703125" style="479" customWidth="1"/>
    <col min="13" max="13" width="11.42578125" style="479"/>
    <col min="14" max="14" width="9.5703125" style="479" customWidth="1"/>
    <col min="15" max="15" width="11.42578125" style="479"/>
    <col min="16" max="16" width="9.5703125" style="479" customWidth="1"/>
    <col min="17" max="16384" width="11.42578125" style="479"/>
  </cols>
  <sheetData>
    <row r="2" spans="1:19" s="634" customFormat="1" ht="15" x14ac:dyDescent="0.2">
      <c r="B2" s="1226"/>
      <c r="C2" s="1226"/>
      <c r="D2" s="808"/>
      <c r="E2" s="809"/>
      <c r="F2" s="810"/>
      <c r="G2" s="809"/>
    </row>
    <row r="3" spans="1:19" s="634" customFormat="1" ht="38.25" customHeight="1" x14ac:dyDescent="0.2">
      <c r="B3" s="810"/>
      <c r="C3" s="810"/>
      <c r="D3" s="810"/>
      <c r="E3" s="809"/>
      <c r="F3" s="810"/>
      <c r="G3" s="809"/>
    </row>
    <row r="4" spans="1:19" s="636" customFormat="1" ht="37.5" customHeight="1" x14ac:dyDescent="0.2">
      <c r="B4" s="1238" t="s">
        <v>349</v>
      </c>
      <c r="C4" s="1238"/>
      <c r="D4" s="1238"/>
      <c r="E4" s="1238"/>
      <c r="F4" s="1238"/>
      <c r="G4" s="1238"/>
      <c r="H4" s="1238"/>
      <c r="I4" s="1238"/>
      <c r="J4" s="1238"/>
      <c r="K4" s="1238"/>
      <c r="L4" s="1238"/>
      <c r="M4" s="1238"/>
      <c r="N4" s="1238"/>
      <c r="O4" s="1238"/>
      <c r="P4" s="1238"/>
      <c r="Q4" s="1238"/>
    </row>
    <row r="5" spans="1:19" s="811" customFormat="1" ht="18" x14ac:dyDescent="0.2">
      <c r="B5" s="1056" t="str">
        <f>porsaad!B6</f>
        <v>Situación a 31 de diciembre de 2022</v>
      </c>
      <c r="C5" s="1056"/>
      <c r="D5" s="1056"/>
      <c r="E5" s="1056"/>
      <c r="F5" s="1056"/>
      <c r="G5" s="1056"/>
      <c r="H5" s="1056"/>
      <c r="I5" s="1056"/>
      <c r="J5" s="1056"/>
      <c r="K5" s="1056"/>
      <c r="L5" s="1056"/>
      <c r="M5" s="1056"/>
      <c r="N5" s="1056"/>
      <c r="O5" s="1056"/>
      <c r="P5" s="1056"/>
    </row>
    <row r="6" spans="1:19" s="636" customFormat="1" ht="6" customHeight="1" x14ac:dyDescent="0.2">
      <c r="D6" s="812"/>
      <c r="E6" s="812"/>
      <c r="F6" s="812"/>
      <c r="G6" s="812"/>
    </row>
    <row r="7" spans="1:19" s="816" customFormat="1" ht="12.75" customHeight="1" x14ac:dyDescent="0.2">
      <c r="A7" s="813"/>
      <c r="B7" s="1227" t="s">
        <v>15</v>
      </c>
      <c r="C7" s="814"/>
      <c r="D7" s="1230" t="s">
        <v>285</v>
      </c>
      <c r="E7" s="815"/>
      <c r="F7" s="1232" t="s">
        <v>482</v>
      </c>
      <c r="G7" s="1233"/>
      <c r="I7" s="1232" t="s">
        <v>286</v>
      </c>
      <c r="J7" s="1236"/>
      <c r="K7" s="972"/>
      <c r="L7" s="972"/>
      <c r="M7" s="972"/>
      <c r="N7" s="972"/>
      <c r="O7" s="972"/>
      <c r="P7" s="972"/>
      <c r="Q7" s="973"/>
    </row>
    <row r="8" spans="1:19" s="816" customFormat="1" ht="15" customHeight="1" x14ac:dyDescent="0.2">
      <c r="A8" s="813"/>
      <c r="B8" s="1228"/>
      <c r="C8" s="814"/>
      <c r="D8" s="1231"/>
      <c r="E8" s="815"/>
      <c r="F8" s="1234"/>
      <c r="G8" s="1235"/>
      <c r="I8" s="1234"/>
      <c r="J8" s="1237"/>
      <c r="K8" s="974"/>
      <c r="L8" s="1216" t="s">
        <v>141</v>
      </c>
      <c r="M8" s="1217"/>
      <c r="N8" s="1220" t="s">
        <v>142</v>
      </c>
      <c r="O8" s="1221"/>
      <c r="P8" s="1221"/>
      <c r="Q8" s="1222"/>
    </row>
    <row r="9" spans="1:19" s="816" customFormat="1" ht="44.25" customHeight="1" x14ac:dyDescent="0.2">
      <c r="A9" s="813"/>
      <c r="B9" s="1228"/>
      <c r="C9" s="814"/>
      <c r="D9" s="1231"/>
      <c r="E9" s="815"/>
      <c r="F9" s="1234"/>
      <c r="G9" s="1235"/>
      <c r="I9" s="1234"/>
      <c r="J9" s="1237"/>
      <c r="K9" s="974"/>
      <c r="L9" s="1218"/>
      <c r="M9" s="1219"/>
      <c r="N9" s="1220" t="s">
        <v>489</v>
      </c>
      <c r="O9" s="1222"/>
      <c r="P9" s="1220" t="s">
        <v>490</v>
      </c>
      <c r="Q9" s="1222"/>
    </row>
    <row r="10" spans="1:19" s="818" customFormat="1" ht="56.25" x14ac:dyDescent="0.2">
      <c r="A10" s="817"/>
      <c r="B10" s="1229"/>
      <c r="D10" s="819" t="s">
        <v>12</v>
      </c>
      <c r="E10" s="820"/>
      <c r="F10" s="821" t="s">
        <v>12</v>
      </c>
      <c r="G10" s="822" t="s">
        <v>287</v>
      </c>
      <c r="I10" s="821" t="s">
        <v>12</v>
      </c>
      <c r="J10" s="975" t="s">
        <v>287</v>
      </c>
      <c r="K10" s="976"/>
      <c r="L10" s="977" t="s">
        <v>12</v>
      </c>
      <c r="M10" s="978" t="s">
        <v>491</v>
      </c>
      <c r="N10" s="979" t="s">
        <v>12</v>
      </c>
      <c r="O10" s="978" t="s">
        <v>491</v>
      </c>
      <c r="P10" s="979" t="s">
        <v>12</v>
      </c>
      <c r="Q10" s="978" t="s">
        <v>491</v>
      </c>
    </row>
    <row r="11" spans="1:19" s="825" customFormat="1" ht="9" customHeight="1" x14ac:dyDescent="0.2">
      <c r="A11" s="823"/>
      <c r="B11" s="824"/>
      <c r="D11" s="826"/>
      <c r="E11" s="824"/>
      <c r="F11" s="826"/>
      <c r="G11" s="824"/>
      <c r="I11" s="824"/>
      <c r="J11" s="824"/>
    </row>
    <row r="12" spans="1:19" s="829" customFormat="1" x14ac:dyDescent="0.2">
      <c r="A12" s="827"/>
      <c r="B12" s="828" t="s">
        <v>11</v>
      </c>
      <c r="D12" s="992">
        <f>'41benpresaad'!D10</f>
        <v>270632</v>
      </c>
      <c r="E12" s="830">
        <v>53364</v>
      </c>
      <c r="F12" s="984">
        <f>D12-I12</f>
        <v>270075</v>
      </c>
      <c r="G12" s="985">
        <f>F12*100/D12</f>
        <v>99.794185462177424</v>
      </c>
      <c r="I12" s="984">
        <f>L12+N12+P12</f>
        <v>557</v>
      </c>
      <c r="J12" s="985">
        <f t="shared" ref="J12:J29" si="0">I12*100/D12</f>
        <v>0.20581453782257828</v>
      </c>
      <c r="L12" s="984">
        <v>0</v>
      </c>
      <c r="M12" s="980">
        <f>L12/$I12*100</f>
        <v>0</v>
      </c>
      <c r="N12" s="984">
        <v>286</v>
      </c>
      <c r="O12" s="624">
        <f>N12/$I12*100</f>
        <v>51.346499102333929</v>
      </c>
      <c r="P12" s="984">
        <v>271</v>
      </c>
      <c r="Q12" s="624">
        <f>P12/$I12*100</f>
        <v>48.653500897666071</v>
      </c>
      <c r="R12" s="1014"/>
      <c r="S12" s="1014"/>
    </row>
    <row r="13" spans="1:19" s="829" customFormat="1" x14ac:dyDescent="0.2">
      <c r="A13" s="827"/>
      <c r="B13" s="831" t="s">
        <v>10</v>
      </c>
      <c r="D13" s="993">
        <f>'41benpresaad'!D11</f>
        <v>37547</v>
      </c>
      <c r="E13" s="830">
        <v>5161</v>
      </c>
      <c r="F13" s="986">
        <f t="shared" ref="F13:F29" si="1">D13-I13</f>
        <v>37001</v>
      </c>
      <c r="G13" s="987">
        <f t="shared" ref="G13:G29" si="2">F13*100/D13</f>
        <v>98.545822569046791</v>
      </c>
      <c r="I13" s="986">
        <f t="shared" ref="I13:I29" si="3">L13+N13+P13</f>
        <v>546</v>
      </c>
      <c r="J13" s="987">
        <f t="shared" si="0"/>
        <v>1.4541774309532054</v>
      </c>
      <c r="L13" s="986">
        <v>0</v>
      </c>
      <c r="M13" s="981">
        <f>L13/$I13*100</f>
        <v>0</v>
      </c>
      <c r="N13" s="986">
        <v>245</v>
      </c>
      <c r="O13" s="625">
        <f>N13/$I13*100</f>
        <v>44.871794871794876</v>
      </c>
      <c r="P13" s="986">
        <v>301</v>
      </c>
      <c r="Q13" s="625">
        <f>P13/$I13*100</f>
        <v>55.128205128205131</v>
      </c>
      <c r="R13" s="1014"/>
      <c r="S13" s="1014"/>
    </row>
    <row r="14" spans="1:19" s="829" customFormat="1" x14ac:dyDescent="0.2">
      <c r="A14" s="827"/>
      <c r="B14" s="831" t="s">
        <v>40</v>
      </c>
      <c r="D14" s="993">
        <f>'41benpresaad'!D12</f>
        <v>28977</v>
      </c>
      <c r="E14" s="830">
        <v>3593</v>
      </c>
      <c r="F14" s="986">
        <f t="shared" si="1"/>
        <v>28149</v>
      </c>
      <c r="G14" s="987">
        <f t="shared" si="2"/>
        <v>97.142561341753805</v>
      </c>
      <c r="I14" s="986">
        <f t="shared" si="3"/>
        <v>828</v>
      </c>
      <c r="J14" s="987">
        <f t="shared" si="0"/>
        <v>2.8574386582461955</v>
      </c>
      <c r="L14" s="986">
        <v>1</v>
      </c>
      <c r="M14" s="981">
        <f>L14/$I14*100</f>
        <v>0.12077294685990338</v>
      </c>
      <c r="N14" s="986">
        <v>171</v>
      </c>
      <c r="O14" s="625">
        <f>N14/$I14*100</f>
        <v>20.652173913043477</v>
      </c>
      <c r="P14" s="986">
        <v>656</v>
      </c>
      <c r="Q14" s="625">
        <f>P14/$I14*100</f>
        <v>79.227053140096615</v>
      </c>
      <c r="R14" s="1014"/>
      <c r="S14" s="1014"/>
    </row>
    <row r="15" spans="1:19" s="829" customFormat="1" x14ac:dyDescent="0.2">
      <c r="A15" s="827"/>
      <c r="B15" s="831" t="s">
        <v>41</v>
      </c>
      <c r="D15" s="993">
        <f>'41benpresaad'!D13</f>
        <v>26198</v>
      </c>
      <c r="E15" s="830">
        <v>2742</v>
      </c>
      <c r="F15" s="986">
        <f t="shared" si="1"/>
        <v>26198</v>
      </c>
      <c r="G15" s="987">
        <f t="shared" si="2"/>
        <v>100</v>
      </c>
      <c r="I15" s="986">
        <f t="shared" si="3"/>
        <v>0</v>
      </c>
      <c r="J15" s="987">
        <f t="shared" si="0"/>
        <v>0</v>
      </c>
      <c r="L15" s="986">
        <v>0</v>
      </c>
      <c r="M15" s="981" t="s">
        <v>376</v>
      </c>
      <c r="N15" s="986">
        <v>0</v>
      </c>
      <c r="O15" s="625" t="s">
        <v>376</v>
      </c>
      <c r="P15" s="986">
        <v>0</v>
      </c>
      <c r="Q15" s="625" t="s">
        <v>376</v>
      </c>
      <c r="R15" s="1014"/>
      <c r="S15" s="1014"/>
    </row>
    <row r="16" spans="1:19" s="829" customFormat="1" x14ac:dyDescent="0.2">
      <c r="A16" s="827"/>
      <c r="B16" s="831" t="s">
        <v>9</v>
      </c>
      <c r="D16" s="993">
        <f>'41benpresaad'!D14</f>
        <v>34697</v>
      </c>
      <c r="E16" s="830">
        <v>7296</v>
      </c>
      <c r="F16" s="986">
        <f t="shared" si="1"/>
        <v>27530</v>
      </c>
      <c r="G16" s="987">
        <f t="shared" si="2"/>
        <v>79.344035507392576</v>
      </c>
      <c r="I16" s="986">
        <f t="shared" si="3"/>
        <v>7167</v>
      </c>
      <c r="J16" s="987">
        <f t="shared" si="0"/>
        <v>20.655964492607431</v>
      </c>
      <c r="L16" s="986">
        <v>4</v>
      </c>
      <c r="M16" s="981">
        <f>L16/$I16*100</f>
        <v>5.5811357611273898E-2</v>
      </c>
      <c r="N16" s="986">
        <v>3437</v>
      </c>
      <c r="O16" s="625">
        <f>N16/$I16*100</f>
        <v>47.955909027487095</v>
      </c>
      <c r="P16" s="986">
        <v>3726</v>
      </c>
      <c r="Q16" s="625">
        <f>P16/$I16*100</f>
        <v>51.988279614901636</v>
      </c>
      <c r="R16" s="1014"/>
      <c r="S16" s="1014"/>
    </row>
    <row r="17" spans="1:19" s="829" customFormat="1" x14ac:dyDescent="0.2">
      <c r="A17" s="827"/>
      <c r="B17" s="831" t="s">
        <v>8</v>
      </c>
      <c r="D17" s="993">
        <f>'41benpresaad'!D15</f>
        <v>17553</v>
      </c>
      <c r="E17" s="830">
        <v>3462</v>
      </c>
      <c r="F17" s="986">
        <f t="shared" si="1"/>
        <v>17553</v>
      </c>
      <c r="G17" s="987">
        <f t="shared" si="2"/>
        <v>100</v>
      </c>
      <c r="I17" s="986">
        <f t="shared" si="3"/>
        <v>0</v>
      </c>
      <c r="J17" s="987">
        <f t="shared" si="0"/>
        <v>0</v>
      </c>
      <c r="L17" s="986">
        <v>0</v>
      </c>
      <c r="M17" s="981" t="s">
        <v>376</v>
      </c>
      <c r="N17" s="986">
        <v>0</v>
      </c>
      <c r="O17" s="625" t="s">
        <v>376</v>
      </c>
      <c r="P17" s="986">
        <v>0</v>
      </c>
      <c r="Q17" s="625" t="s">
        <v>376</v>
      </c>
      <c r="R17" s="1014"/>
      <c r="S17" s="1014"/>
    </row>
    <row r="18" spans="1:19" s="829" customFormat="1" x14ac:dyDescent="0.2">
      <c r="A18" s="827"/>
      <c r="B18" s="831" t="s">
        <v>7</v>
      </c>
      <c r="D18" s="993">
        <f>'41benpresaad'!D16</f>
        <v>114173</v>
      </c>
      <c r="E18" s="830">
        <v>14325</v>
      </c>
      <c r="F18" s="986">
        <f t="shared" si="1"/>
        <v>108556</v>
      </c>
      <c r="G18" s="987">
        <f t="shared" si="2"/>
        <v>95.080272919166532</v>
      </c>
      <c r="I18" s="986">
        <f t="shared" si="3"/>
        <v>5617</v>
      </c>
      <c r="J18" s="987">
        <f>I18*100/D18</f>
        <v>4.9197270808334723</v>
      </c>
      <c r="L18" s="986">
        <v>4846</v>
      </c>
      <c r="M18" s="981">
        <f>L18/$I18*100</f>
        <v>86.273811643225912</v>
      </c>
      <c r="N18" s="986">
        <v>771</v>
      </c>
      <c r="O18" s="625">
        <f>N18/$I18*100</f>
        <v>13.726188356774079</v>
      </c>
      <c r="P18" s="986">
        <v>0</v>
      </c>
      <c r="Q18" s="625">
        <f>P18/$I18*100</f>
        <v>0</v>
      </c>
      <c r="R18" s="1014"/>
      <c r="S18" s="1014"/>
    </row>
    <row r="19" spans="1:19" s="829" customFormat="1" x14ac:dyDescent="0.2">
      <c r="A19" s="827"/>
      <c r="B19" s="831" t="s">
        <v>43</v>
      </c>
      <c r="D19" s="993">
        <f>'41benpresaad'!D17</f>
        <v>67338</v>
      </c>
      <c r="E19" s="830">
        <v>9188</v>
      </c>
      <c r="F19" s="986">
        <f t="shared" si="1"/>
        <v>64851</v>
      </c>
      <c r="G19" s="987">
        <f t="shared" si="2"/>
        <v>96.306691615432598</v>
      </c>
      <c r="I19" s="986">
        <f t="shared" si="3"/>
        <v>2487</v>
      </c>
      <c r="J19" s="987">
        <f t="shared" si="0"/>
        <v>3.6933083845674064</v>
      </c>
      <c r="L19" s="986">
        <v>9</v>
      </c>
      <c r="M19" s="981">
        <f>L19/$I19*100</f>
        <v>0.36188178528347409</v>
      </c>
      <c r="N19" s="986">
        <v>1065</v>
      </c>
      <c r="O19" s="625">
        <f>N19/$I19*100</f>
        <v>42.822677925211103</v>
      </c>
      <c r="P19" s="986">
        <v>1413</v>
      </c>
      <c r="Q19" s="625">
        <f>P19/$I19*100</f>
        <v>56.815440289505425</v>
      </c>
      <c r="R19" s="1014"/>
      <c r="S19" s="1014"/>
    </row>
    <row r="20" spans="1:19" s="829" customFormat="1" x14ac:dyDescent="0.2">
      <c r="A20" s="827"/>
      <c r="B20" s="831" t="s">
        <v>44</v>
      </c>
      <c r="D20" s="993">
        <f>'41benpresaad'!D18</f>
        <v>187874</v>
      </c>
      <c r="E20" s="830">
        <v>34612</v>
      </c>
      <c r="F20" s="986">
        <f t="shared" si="1"/>
        <v>187874</v>
      </c>
      <c r="G20" s="987">
        <f t="shared" si="2"/>
        <v>100</v>
      </c>
      <c r="I20" s="986">
        <f t="shared" si="3"/>
        <v>0</v>
      </c>
      <c r="J20" s="987">
        <f t="shared" si="0"/>
        <v>0</v>
      </c>
      <c r="L20" s="986">
        <v>0</v>
      </c>
      <c r="M20" s="981" t="s">
        <v>376</v>
      </c>
      <c r="N20" s="986">
        <v>0</v>
      </c>
      <c r="O20" s="625" t="s">
        <v>376</v>
      </c>
      <c r="P20" s="986">
        <v>0</v>
      </c>
      <c r="Q20" s="625" t="s">
        <v>376</v>
      </c>
      <c r="R20" s="1014"/>
      <c r="S20" s="1014"/>
    </row>
    <row r="21" spans="1:19" s="829" customFormat="1" x14ac:dyDescent="0.2">
      <c r="A21" s="827"/>
      <c r="B21" s="831" t="s">
        <v>6</v>
      </c>
      <c r="D21" s="993">
        <f>'41benpresaad'!D19</f>
        <v>133839</v>
      </c>
      <c r="E21" s="830">
        <v>13397</v>
      </c>
      <c r="F21" s="986">
        <f t="shared" si="1"/>
        <v>131407</v>
      </c>
      <c r="G21" s="987">
        <f t="shared" si="2"/>
        <v>98.182891384424565</v>
      </c>
      <c r="I21" s="986">
        <f t="shared" si="3"/>
        <v>2432</v>
      </c>
      <c r="J21" s="987">
        <f t="shared" si="0"/>
        <v>1.8171086155754301</v>
      </c>
      <c r="L21" s="986">
        <v>114</v>
      </c>
      <c r="M21" s="981">
        <f>L21/$I21*100</f>
        <v>4.6875</v>
      </c>
      <c r="N21" s="986">
        <v>2003</v>
      </c>
      <c r="O21" s="625">
        <f>N21/$I21*100</f>
        <v>82.360197368421055</v>
      </c>
      <c r="P21" s="986">
        <v>315</v>
      </c>
      <c r="Q21" s="625">
        <f>P21/$I21*100</f>
        <v>12.952302631578947</v>
      </c>
      <c r="R21" s="1014"/>
      <c r="S21" s="1014"/>
    </row>
    <row r="22" spans="1:19" s="829" customFormat="1" x14ac:dyDescent="0.2">
      <c r="A22" s="827"/>
      <c r="B22" s="831" t="s">
        <v>5</v>
      </c>
      <c r="D22" s="993">
        <f>'41benpresaad'!D20</f>
        <v>32795</v>
      </c>
      <c r="E22" s="830">
        <v>6540</v>
      </c>
      <c r="F22" s="986">
        <f t="shared" si="1"/>
        <v>32620</v>
      </c>
      <c r="G22" s="987">
        <f t="shared" si="2"/>
        <v>99.466382070437561</v>
      </c>
      <c r="I22" s="986">
        <f t="shared" si="3"/>
        <v>175</v>
      </c>
      <c r="J22" s="987">
        <f t="shared" si="0"/>
        <v>0.53361792956243326</v>
      </c>
      <c r="L22" s="986">
        <v>0</v>
      </c>
      <c r="M22" s="981">
        <f>L22/$I22*100</f>
        <v>0</v>
      </c>
      <c r="N22" s="986">
        <v>165</v>
      </c>
      <c r="O22" s="625">
        <f>N22/$I22*100</f>
        <v>94.285714285714278</v>
      </c>
      <c r="P22" s="986">
        <v>10</v>
      </c>
      <c r="Q22" s="625">
        <f>P22/$I22*100</f>
        <v>5.7142857142857144</v>
      </c>
      <c r="R22" s="1014"/>
      <c r="S22" s="1014"/>
    </row>
    <row r="23" spans="1:19" s="829" customFormat="1" x14ac:dyDescent="0.2">
      <c r="A23" s="827"/>
      <c r="B23" s="831" t="s">
        <v>38</v>
      </c>
      <c r="D23" s="993">
        <f>'41benpresaad'!D21</f>
        <v>68103</v>
      </c>
      <c r="E23" s="830">
        <v>13798</v>
      </c>
      <c r="F23" s="986">
        <f t="shared" si="1"/>
        <v>65547</v>
      </c>
      <c r="G23" s="987">
        <f t="shared" si="2"/>
        <v>96.246861371745737</v>
      </c>
      <c r="I23" s="986">
        <f t="shared" si="3"/>
        <v>2556</v>
      </c>
      <c r="J23" s="987">
        <f t="shared" si="0"/>
        <v>3.7531386282542618</v>
      </c>
      <c r="L23" s="986">
        <v>27</v>
      </c>
      <c r="M23" s="981">
        <f>L23/$I23*100</f>
        <v>1.056338028169014</v>
      </c>
      <c r="N23" s="986">
        <v>213</v>
      </c>
      <c r="O23" s="625">
        <f>N23/$I23*100</f>
        <v>8.3333333333333321</v>
      </c>
      <c r="P23" s="986">
        <v>2316</v>
      </c>
      <c r="Q23" s="625">
        <f>P23/$I23*100</f>
        <v>90.610328638497649</v>
      </c>
      <c r="R23" s="1014"/>
      <c r="S23" s="1014"/>
    </row>
    <row r="24" spans="1:19" s="829" customFormat="1" x14ac:dyDescent="0.2">
      <c r="A24" s="827"/>
      <c r="B24" s="831" t="s">
        <v>45</v>
      </c>
      <c r="D24" s="993">
        <f>'41benpresaad'!D22</f>
        <v>163762</v>
      </c>
      <c r="E24" s="830">
        <v>24812</v>
      </c>
      <c r="F24" s="986">
        <f t="shared" si="1"/>
        <v>163762</v>
      </c>
      <c r="G24" s="987">
        <f t="shared" si="2"/>
        <v>100</v>
      </c>
      <c r="I24" s="986">
        <f t="shared" si="3"/>
        <v>0</v>
      </c>
      <c r="J24" s="987">
        <f t="shared" si="0"/>
        <v>0</v>
      </c>
      <c r="L24" s="986">
        <v>0</v>
      </c>
      <c r="M24" s="981" t="s">
        <v>376</v>
      </c>
      <c r="N24" s="986">
        <v>0</v>
      </c>
      <c r="O24" s="625" t="s">
        <v>376</v>
      </c>
      <c r="P24" s="986">
        <v>0</v>
      </c>
      <c r="Q24" s="625" t="s">
        <v>376</v>
      </c>
      <c r="R24" s="1014"/>
      <c r="S24" s="1014"/>
    </row>
    <row r="25" spans="1:19" s="829" customFormat="1" x14ac:dyDescent="0.2">
      <c r="A25" s="827"/>
      <c r="B25" s="831" t="s">
        <v>46</v>
      </c>
      <c r="D25" s="993">
        <f>'41benpresaad'!D23</f>
        <v>37762</v>
      </c>
      <c r="E25" s="830">
        <v>10064</v>
      </c>
      <c r="F25" s="986">
        <f t="shared" si="1"/>
        <v>37473</v>
      </c>
      <c r="G25" s="987">
        <f t="shared" si="2"/>
        <v>99.234680366506012</v>
      </c>
      <c r="I25" s="986">
        <f t="shared" si="3"/>
        <v>289</v>
      </c>
      <c r="J25" s="987">
        <f t="shared" si="0"/>
        <v>0.76531963349398868</v>
      </c>
      <c r="L25" s="986">
        <v>0</v>
      </c>
      <c r="M25" s="981">
        <f>L25/$I25*100</f>
        <v>0</v>
      </c>
      <c r="N25" s="986">
        <v>232</v>
      </c>
      <c r="O25" s="625">
        <f>N25/$I25*100</f>
        <v>80.27681660899654</v>
      </c>
      <c r="P25" s="986">
        <v>57</v>
      </c>
      <c r="Q25" s="625">
        <f>P25/$I25*100</f>
        <v>19.72318339100346</v>
      </c>
      <c r="R25" s="1014"/>
      <c r="S25" s="1014"/>
    </row>
    <row r="26" spans="1:19" s="829" customFormat="1" x14ac:dyDescent="0.2">
      <c r="B26" s="831" t="s">
        <v>47</v>
      </c>
      <c r="D26" s="993">
        <f>'41benpresaad'!D24</f>
        <v>15245</v>
      </c>
      <c r="E26" s="830">
        <v>1275</v>
      </c>
      <c r="F26" s="990">
        <f t="shared" si="1"/>
        <v>15245</v>
      </c>
      <c r="G26" s="987">
        <f t="shared" si="2"/>
        <v>100</v>
      </c>
      <c r="I26" s="990">
        <f t="shared" si="3"/>
        <v>0</v>
      </c>
      <c r="J26" s="987">
        <f t="shared" si="0"/>
        <v>0</v>
      </c>
      <c r="L26" s="990">
        <v>0</v>
      </c>
      <c r="M26" s="981" t="s">
        <v>376</v>
      </c>
      <c r="N26" s="990">
        <v>0</v>
      </c>
      <c r="O26" s="625" t="s">
        <v>376</v>
      </c>
      <c r="P26" s="990">
        <v>0</v>
      </c>
      <c r="Q26" s="625" t="s">
        <v>376</v>
      </c>
      <c r="R26" s="1014"/>
      <c r="S26" s="1014"/>
    </row>
    <row r="27" spans="1:19" s="829" customFormat="1" x14ac:dyDescent="0.2">
      <c r="B27" s="831" t="s">
        <v>48</v>
      </c>
      <c r="D27" s="994">
        <f>'41benpresaad'!D25</f>
        <v>65206</v>
      </c>
      <c r="E27" s="830">
        <v>8030</v>
      </c>
      <c r="F27" s="990">
        <f t="shared" si="1"/>
        <v>65206</v>
      </c>
      <c r="G27" s="987">
        <f t="shared" si="2"/>
        <v>100</v>
      </c>
      <c r="I27" s="990">
        <f t="shared" si="3"/>
        <v>0</v>
      </c>
      <c r="J27" s="987">
        <f t="shared" si="0"/>
        <v>0</v>
      </c>
      <c r="L27" s="990">
        <v>0</v>
      </c>
      <c r="M27" s="981" t="s">
        <v>376</v>
      </c>
      <c r="N27" s="990">
        <v>0</v>
      </c>
      <c r="O27" s="625" t="s">
        <v>376</v>
      </c>
      <c r="P27" s="990">
        <v>0</v>
      </c>
      <c r="Q27" s="625" t="s">
        <v>376</v>
      </c>
      <c r="R27" s="1014"/>
      <c r="S27" s="1014"/>
    </row>
    <row r="28" spans="1:19" s="829" customFormat="1" x14ac:dyDescent="0.2">
      <c r="B28" s="831" t="s">
        <v>49</v>
      </c>
      <c r="D28" s="994">
        <f>'41benpresaad'!D26</f>
        <v>8548</v>
      </c>
      <c r="E28" s="832">
        <v>1753</v>
      </c>
      <c r="F28" s="990">
        <f t="shared" si="1"/>
        <v>8548</v>
      </c>
      <c r="G28" s="988">
        <f t="shared" si="2"/>
        <v>100</v>
      </c>
      <c r="I28" s="990">
        <f t="shared" si="3"/>
        <v>0</v>
      </c>
      <c r="J28" s="988">
        <f t="shared" si="0"/>
        <v>0</v>
      </c>
      <c r="L28" s="990">
        <v>0</v>
      </c>
      <c r="M28" s="981" t="s">
        <v>376</v>
      </c>
      <c r="N28" s="990">
        <v>0</v>
      </c>
      <c r="O28" s="981" t="s">
        <v>376</v>
      </c>
      <c r="P28" s="990">
        <v>0</v>
      </c>
      <c r="Q28" s="981" t="s">
        <v>376</v>
      </c>
      <c r="R28" s="1014"/>
      <c r="S28" s="1014"/>
    </row>
    <row r="29" spans="1:19" s="829" customFormat="1" x14ac:dyDescent="0.2">
      <c r="B29" s="833" t="s">
        <v>4</v>
      </c>
      <c r="D29" s="995">
        <f>'41benpresaad'!D27</f>
        <v>3188</v>
      </c>
      <c r="E29" s="832">
        <v>384</v>
      </c>
      <c r="F29" s="991">
        <f t="shared" si="1"/>
        <v>3013</v>
      </c>
      <c r="G29" s="989">
        <f t="shared" si="2"/>
        <v>94.510664993726479</v>
      </c>
      <c r="I29" s="991">
        <f t="shared" si="3"/>
        <v>175</v>
      </c>
      <c r="J29" s="989">
        <f t="shared" si="0"/>
        <v>5.4893350062735253</v>
      </c>
      <c r="L29" s="991">
        <v>0</v>
      </c>
      <c r="M29" s="981">
        <f>L29/$I29*100</f>
        <v>0</v>
      </c>
      <c r="N29" s="991">
        <v>82</v>
      </c>
      <c r="O29" s="625">
        <f>N29/$I29*100</f>
        <v>46.857142857142861</v>
      </c>
      <c r="P29" s="991">
        <v>93</v>
      </c>
      <c r="Q29" s="625">
        <f>P29/$I29*100</f>
        <v>53.142857142857146</v>
      </c>
      <c r="R29" s="1014"/>
      <c r="S29" s="1014"/>
    </row>
    <row r="30" spans="1:19" s="825" customFormat="1" ht="7.5" customHeight="1" x14ac:dyDescent="0.2">
      <c r="A30" s="823"/>
      <c r="B30" s="834"/>
      <c r="D30" s="835"/>
      <c r="E30" s="836"/>
      <c r="F30" s="835"/>
      <c r="G30" s="837"/>
      <c r="I30" s="838"/>
      <c r="J30" s="837"/>
      <c r="L30" s="982"/>
      <c r="M30" s="983"/>
      <c r="N30" s="982"/>
      <c r="O30" s="983"/>
      <c r="P30" s="982"/>
      <c r="Q30" s="983"/>
    </row>
    <row r="31" spans="1:19" s="815" customFormat="1" ht="15" x14ac:dyDescent="0.2">
      <c r="B31" s="839" t="s">
        <v>3</v>
      </c>
      <c r="D31" s="840">
        <f>SUM(D12:D29)</f>
        <v>1313437</v>
      </c>
      <c r="E31" s="836"/>
      <c r="F31" s="841">
        <f>SUM(F12:F29)</f>
        <v>1290608</v>
      </c>
      <c r="G31" s="842">
        <f>F31*100/D31</f>
        <v>98.26188846514907</v>
      </c>
      <c r="I31" s="843">
        <f>SUM(I12:I29)</f>
        <v>22829</v>
      </c>
      <c r="J31" s="842">
        <f>I31*100/D31</f>
        <v>1.7381115348509293</v>
      </c>
      <c r="L31" s="843">
        <f>SUM(L12:L29)</f>
        <v>5001</v>
      </c>
      <c r="M31" s="842">
        <f>L31/$I31*100</f>
        <v>21.906347189977659</v>
      </c>
      <c r="N31" s="843">
        <f>SUM(N12:N29)</f>
        <v>8670</v>
      </c>
      <c r="O31" s="842">
        <f>N31/$I31*100</f>
        <v>37.978010425336194</v>
      </c>
      <c r="P31" s="843">
        <f>SUM(P12:P29)</f>
        <v>9158</v>
      </c>
      <c r="Q31" s="842">
        <f>P31/$I31*100</f>
        <v>40.115642384686147</v>
      </c>
    </row>
    <row r="32" spans="1:19" s="844" customFormat="1" ht="15" x14ac:dyDescent="0.2">
      <c r="B32" s="845" t="s">
        <v>42</v>
      </c>
      <c r="C32" s="846"/>
    </row>
    <row r="33" spans="2:16" ht="33" customHeight="1" x14ac:dyDescent="0.2">
      <c r="B33" s="1225" t="s">
        <v>288</v>
      </c>
      <c r="C33" s="1225"/>
      <c r="D33" s="1225"/>
      <c r="E33" s="1225"/>
      <c r="F33" s="1225"/>
      <c r="G33" s="1225"/>
      <c r="H33" s="1225"/>
      <c r="I33" s="1225"/>
      <c r="J33" s="1225"/>
      <c r="K33" s="1225"/>
      <c r="L33" s="1225"/>
      <c r="M33" s="1225"/>
      <c r="N33" s="1225"/>
      <c r="O33" s="1225"/>
      <c r="P33" s="1225"/>
    </row>
    <row r="35" spans="2:16" x14ac:dyDescent="0.2">
      <c r="B35" s="847"/>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G12:G29 E12:E29">
    <cfRule type="cellIs" dxfId="0" priority="1" stopIfTrue="1" operator="greaterThan">
      <formula>100</formula>
    </cfRule>
  </conditionalFormatting>
  <printOptions horizontalCentered="1"/>
  <pageMargins left="0" right="0" top="0.43307086614173229" bottom="0.43307086614173229" header="0" footer="0"/>
  <pageSetup paperSize="9" scale="9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93</vt:i4>
      </vt:variant>
      <vt:variant>
        <vt:lpstr>Rangos con nombre</vt:lpstr>
      </vt:variant>
      <vt:variant>
        <vt:i4>80</vt:i4>
      </vt:variant>
    </vt:vector>
  </HeadingPairs>
  <TitlesOfParts>
    <vt:vector size="173"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91TiempoEspera_evo</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'91TiempoEspera_evo'!Área_de_impresión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Llanos Hinojosa Cervera</dc:creator>
  <cp:lastModifiedBy>Usuario de Windows</cp:lastModifiedBy>
  <cp:lastPrinted>2023-01-05T07:23:09Z</cp:lastPrinted>
  <dcterms:created xsi:type="dcterms:W3CDTF">2023-01-11T09:15:50Z</dcterms:created>
  <dcterms:modified xsi:type="dcterms:W3CDTF">2023-01-11T09:27:24Z</dcterms:modified>
</cp:coreProperties>
</file>